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00" yWindow="0" windowWidth="19320" windowHeight="13740" tabRatio="500" activeTab="0"/>
  </bookViews>
  <sheets>
    <sheet name="Modello LA" sheetId="1" r:id="rId1"/>
  </sheets>
  <definedNames/>
  <calcPr fullCalcOnLoad="1"/>
</workbook>
</file>

<file path=xl/sharedStrings.xml><?xml version="1.0" encoding="utf-8"?>
<sst xmlns="http://schemas.openxmlformats.org/spreadsheetml/2006/main" count="244" uniqueCount="222">
  <si>
    <t>VALORI IN MIGLIAIA DI EURO E SENZA SEGNO</t>
  </si>
  <si>
    <t>Codice LA</t>
  </si>
  <si>
    <t>Macrovoci economiche</t>
  </si>
  <si>
    <t xml:space="preserve"> Consumi e manutenzioni di esercizio</t>
  </si>
  <si>
    <t xml:space="preserve">            Costi per acquisti di servizi</t>
  </si>
  <si>
    <r>
      <t>Personale del ruolo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sanitario</t>
    </r>
  </si>
  <si>
    <r>
      <t>Personale del ruolo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professionale</t>
    </r>
  </si>
  <si>
    <r>
      <t>Personale del ruolo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tecnico</t>
    </r>
  </si>
  <si>
    <r>
      <t>Personale del ruolo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ammini-strativo</t>
    </r>
  </si>
  <si>
    <t>Ammortamenti</t>
  </si>
  <si>
    <t>Sopravvenienze insussistenze</t>
  </si>
  <si>
    <t>Altri costi</t>
  </si>
  <si>
    <t>Totale</t>
  </si>
  <si>
    <t>sanitari</t>
  </si>
  <si>
    <t>non sanitari</t>
  </si>
  <si>
    <t>prestazioni sanitarie</t>
  </si>
  <si>
    <t>servizi sanitari per erogazione di prestazioni</t>
  </si>
  <si>
    <t>servizi non sanitari</t>
  </si>
  <si>
    <t>Allegato 1</t>
  </si>
  <si>
    <t>A1101</t>
  </si>
  <si>
    <t>ALL. 1 - ONERI SOSTENUTI PER FORMAZIONE DEL PERSONALE</t>
  </si>
  <si>
    <t>A1102</t>
  </si>
  <si>
    <t>ALL. 1 - ONERI SOSTENUTI PER SISTEMI INFORMATIVI E STATISTICI</t>
  </si>
  <si>
    <t>A1103</t>
  </si>
  <si>
    <t>ALL. 1 - ONERI SOSTENUTI PER ALTRI ONERI DI GESTIONE</t>
  </si>
  <si>
    <t>A1999</t>
  </si>
  <si>
    <t xml:space="preserve">Totale </t>
  </si>
  <si>
    <t>Allegato 2 - Mobilità intraregionale</t>
  </si>
  <si>
    <t>Importo</t>
  </si>
  <si>
    <t>A2101</t>
  </si>
  <si>
    <t>ALL. 2 - MOBILITA' INTRAREG. PER ASS. SANIT. COLLETTIVA IN AMBIENTE DI VITA E DI LAVORO - ATTIVA</t>
  </si>
  <si>
    <t>A2102</t>
  </si>
  <si>
    <t>ALL. 2 - MOBILITA' INTRAREG. PER ASS. SANIT. COLLETTIVA IN AMBIENTE DI VITA E DI LAVORO - PASSIVA</t>
  </si>
  <si>
    <t>A2201</t>
  </si>
  <si>
    <t>ALL. 2 - MOBILITA' INTRAREG. PER ASS. DISTRETTUALE SANITARIA DI BASE - ATTIVA</t>
  </si>
  <si>
    <t>A2202</t>
  </si>
  <si>
    <t>ALL. 2 - MOBILITA' INTRAREG. PER ASS. DISTRETTUALE SANITARIA DI BASE- PASSIVA</t>
  </si>
  <si>
    <t>A2203</t>
  </si>
  <si>
    <t>ALL. 2 - MOBILITA' INTRAREG. PER ASS. DISTRETTUALE FARMACEUTICA - ATTIVA</t>
  </si>
  <si>
    <t>A2204</t>
  </si>
  <si>
    <t>ALL. 2 - MOBILITA' INTRAREG. PER ASS. DISTRETTUALE FARMACEUTICA - PASSIVA</t>
  </si>
  <si>
    <t>A2205</t>
  </si>
  <si>
    <t>ALL. 2 - MOBILITA' INTRAREG. PER ASS. DISTRETTUALE SPECIALISTICA - ATTIVA</t>
  </si>
  <si>
    <t>A2206</t>
  </si>
  <si>
    <t>ALL. 2 - MOBILITA' INTRAREG. PER ASS. DISTRETTUALE SPECIALISTICA - PASSIVA</t>
  </si>
  <si>
    <t>A2207</t>
  </si>
  <si>
    <t>ALL. 2 - MOBILITA' INTRAREG. PER ASS. DISTRETTUALE TERMALE - ATTIVA</t>
  </si>
  <si>
    <t>A2208</t>
  </si>
  <si>
    <t>ALL. 2 - MOBILITA' INTRAREG. PER ASS. DISTRETTUALE TERMALE - PASSIVA</t>
  </si>
  <si>
    <t>A2209</t>
  </si>
  <si>
    <t>ALL. 2 - MOBILITA' INTRAREG. PER ASS. DISTRETTUALE DI EMERGENZA SANITARIA - ATTIVA</t>
  </si>
  <si>
    <t>A2210</t>
  </si>
  <si>
    <t>ALL. 2 - MOBILITA' INTRAREG. PER ASS. DISTRETTUALE DI EMERGENZA SANITARIA - PASSIVA</t>
  </si>
  <si>
    <t>A2211</t>
  </si>
  <si>
    <t>ALL. 2 - MOBILITA' INTRAREG. PER ASS. DISTRETTUALE TERR. AMBULATORIALE E DOMICILIARE - ATTIVA</t>
  </si>
  <si>
    <t>A2212</t>
  </si>
  <si>
    <t>ALL. 2 - MOBILITA' INTRAREG. PER ASS. DISTRETTUALE TERR. AMBULATORIALE E DOMICILIARE  - PASSIVA</t>
  </si>
  <si>
    <t>A2213</t>
  </si>
  <si>
    <t>ALL. 2 - MOBILITA' INTRAREG. PER ASS. DISTRETTUALE TERR. SEMIRESIDENZIALE - ATTIVA</t>
  </si>
  <si>
    <t>A2214</t>
  </si>
  <si>
    <t>ALL. 2 - MOBILITA' INTRAREG. PER ASS. DISTRETTUALE TERR. SEMIRESIDENZIALE  - PASSIVA</t>
  </si>
  <si>
    <t>A2215</t>
  </si>
  <si>
    <t>ALL. 2 - MOBILITA' INTRAREG. PER ASS. DISTRETTUALE TERR. RESIDENZIALE - ATTIVA</t>
  </si>
  <si>
    <t>A2216</t>
  </si>
  <si>
    <t>ALL. 2 - MOBILITA' INTRAREG. PER ASS. DISTRETTUALE TERR. RESIDENZIALE  - PASSIVA</t>
  </si>
  <si>
    <t>A2217</t>
  </si>
  <si>
    <t>ALL. 2 - MOBILITA' INTRAREG. PER ASS. DISTRETTUALE PROTESICA - ATTIVA</t>
  </si>
  <si>
    <t>A2218</t>
  </si>
  <si>
    <t>ALL. 2 - MOBILITA' INTRAREG. PER ASS. DISTRETTUALE PROTESICA  - PASSIVA</t>
  </si>
  <si>
    <t>A2301</t>
  </si>
  <si>
    <t>ALL. 2 - MOBILITA' INTRAREG. PER ASS. OSPEDALIERA - ATTIVA</t>
  </si>
  <si>
    <t>A2302</t>
  </si>
  <si>
    <t>ALL. 2 - MOBILITA' INTRAREG. PER ASS. OSPEDALIERA - PASSIVA</t>
  </si>
  <si>
    <t>Allegato 3 – Mobilità interregionale</t>
  </si>
  <si>
    <t>A3101</t>
  </si>
  <si>
    <t>ALL. 3 - MOBILITA' INTERREG. PER ASS. SANIT. COLLETTIVA IN AMBIENTE DI VITA E DI LAVORO - ATTIVA</t>
  </si>
  <si>
    <t>A3102</t>
  </si>
  <si>
    <t>ALL. 3 - MOBILITA' INTERREG. PER ASS. SANIT. COLLETTIVA IN AMBIENTE DI VITA E DI LAVORO - PASSIVA</t>
  </si>
  <si>
    <t>A3201</t>
  </si>
  <si>
    <t>ALL. 3 - MOBILITA' INTERREG. PER ASS. DISTRETTUALE SANITARIA DI BASE - ATTIVA</t>
  </si>
  <si>
    <t>A3202</t>
  </si>
  <si>
    <t>ALL. 3 - MOBILITA' INTERREG. PER ASS. DISTRETTUALE SANITARIA DI BASE- PASSIVA</t>
  </si>
  <si>
    <t>A3203</t>
  </si>
  <si>
    <t>ALL. 3 - MOBILITA' INTERREG. PER ASS. DISTRETTUALE FARMACEUTICA - ATTIVA</t>
  </si>
  <si>
    <t>A3204</t>
  </si>
  <si>
    <t>ALL. 3 - MOBILITA' INTERREG. PER ASS. DISTRETTUALE FARMACEUTICA - PASSIVA</t>
  </si>
  <si>
    <t>A3205</t>
  </si>
  <si>
    <t>ALL. 3 - MOBILITA' INTERREG. PER ASS. DISTRETTUALE SPECIALISTICA - ATTIVA</t>
  </si>
  <si>
    <t>A3206</t>
  </si>
  <si>
    <t>ALL. 3 - MOBILITA' INTERREG. PER ASS. DISTRETTUALE SPECIALISTICA - PASSIVA</t>
  </si>
  <si>
    <t>A3207</t>
  </si>
  <si>
    <t>ALL. 3 - MOBILITA' INTERREG. PER ASS. DISTRETTUALE TERMALE - ATTIVA</t>
  </si>
  <si>
    <t>A3208</t>
  </si>
  <si>
    <t>ALL. 3 - MOBILITA' INTERREG. PER ASS. DISTRETTUALE TERMALE - PASSIVA</t>
  </si>
  <si>
    <t>A3209</t>
  </si>
  <si>
    <t>ALL. 3 - MOBILITA' INTERREG. PER ASS. DISTRETTUALE DI EMERGENZA SANITARIA - ATTIVA</t>
  </si>
  <si>
    <t>A3210</t>
  </si>
  <si>
    <t>ALL. 3 - MOBILITA' INTERREG. PER ASS. DISTRETTUALE DI EMERGENZA SANITARIA - PASSIVA</t>
  </si>
  <si>
    <t>A3211</t>
  </si>
  <si>
    <t>ALL. 3 - MOBILITA' INTERREG. PER ASS. DISTRETTUALE TERR. AMBULATORIALE E DOMICILIARE - ATTIVA</t>
  </si>
  <si>
    <t>A3212</t>
  </si>
  <si>
    <t>ALL. 3 - MOBILITA' INTERREG. PER ASS. DISTRETTUALE TERR. AMBULATORIALE E DOMICILIARE  - PASSIVA</t>
  </si>
  <si>
    <t>A3213</t>
  </si>
  <si>
    <t>ALL. 3 - MOBILITA' INTERREG. PER ASS. DISTRETTUALE TERR. SEMIRESIDENZIALE - ATTIVA</t>
  </si>
  <si>
    <t>A3214</t>
  </si>
  <si>
    <t>ALL. 3 - MOBILITA' INTERREG. PER ASS. DISTRETTUALE TERR. SEMIRESIDENZIALE  - PASSIVA</t>
  </si>
  <si>
    <t>A3215</t>
  </si>
  <si>
    <t>ALL. 3 - MOBILITA' INTERREG. PER ASS. DISTRETTUALE TERR. RESIDENZIALE - ATTIVA</t>
  </si>
  <si>
    <t>A3216</t>
  </si>
  <si>
    <t>ALL. 3 - MOBILITA' INTERREG. PER ASS. DISTRETTUALE TERR. RESIDENZIALE  - PASSIVA</t>
  </si>
  <si>
    <t>A3217</t>
  </si>
  <si>
    <t>ALL. 3 - MOBILITA' INTERREG. PER ASS. DISTRETTUALE PROTESICA - ATTIVA</t>
  </si>
  <si>
    <t>A3218</t>
  </si>
  <si>
    <t>ALL. 3 - MOBILITA' INTERREG. PER ASS. DISTRETTUALE PROTESICA  - PASSIVA</t>
  </si>
  <si>
    <t>A3301</t>
  </si>
  <si>
    <t>ALL. 3 - MOBILITA' INTERREG. PER ASS. OSPEDALIERA - ATTIVA</t>
  </si>
  <si>
    <t>A3302</t>
  </si>
  <si>
    <t>ALL. 3 - MOBILITA' INTERREG. PER ASS. OSPEDALIERA - PASSIVA</t>
  </si>
  <si>
    <t>Allegato 4 – Detenuti</t>
  </si>
  <si>
    <t>A4201</t>
  </si>
  <si>
    <t>ALL.4 - ASS. TERRITORIALE, AMBULATORIALE E DOMICILIARE AI TOSSICODIP. INTERNATI O DETENUTI</t>
  </si>
  <si>
    <t>A4202</t>
  </si>
  <si>
    <t>ALL.4 - ASS. TERRITORIALE SEMIRESIDENZIALE  AI TOSSICODIPENDENTI INTERNATI O DETENUTI</t>
  </si>
  <si>
    <t>A4203</t>
  </si>
  <si>
    <t>ALL.4 - ASS. TERRITORIALE RESIDENZIALE  AI TOSSICODIPENDENTI INTERNATI O DETENUTI</t>
  </si>
  <si>
    <t>Allegato 5 – Prestazioni eventualmente erogate non riconducibili ai livelli essenziali di assistenza</t>
  </si>
  <si>
    <t>A5001</t>
  </si>
  <si>
    <t>ALL.5 - CHIRURGIA ESTETICA</t>
  </si>
  <si>
    <t>A5002</t>
  </si>
  <si>
    <t>ALL.5 - CIRCONCISIONE RITUALE MASCHILE</t>
  </si>
  <si>
    <t>A5003</t>
  </si>
  <si>
    <t>ALL.5 - MEDICINE NON CONVENZIONALI</t>
  </si>
  <si>
    <t>A5004</t>
  </si>
  <si>
    <t>ALL.5 - VACC. NON OBBL. PER SOGGIORNI ESTERO</t>
  </si>
  <si>
    <t>A5005</t>
  </si>
  <si>
    <t>ALL.5 - CERTIFICAZIONI MEDICHE</t>
  </si>
  <si>
    <t>A5006</t>
  </si>
  <si>
    <t>ALL.5 - MEDICINA FISICA, RIABILITATIVA AMBULATORIALE</t>
  </si>
  <si>
    <t>A5007</t>
  </si>
  <si>
    <t>ALL.5 - LASERTERAPIA ANTALGICA, ELETTROTERAPIA ANTALGICA, ULTRASUONOTERAPIA, MESOTERAPIA</t>
  </si>
  <si>
    <t>A5108</t>
  </si>
  <si>
    <t>ALL.5 - ASSEGNO DI CURA</t>
  </si>
  <si>
    <t>A5109</t>
  </si>
  <si>
    <t>ALL.5 - CONTRIBUTO PRATICA RIABILITATIVA METODO DOMAN</t>
  </si>
  <si>
    <t>A5110</t>
  </si>
  <si>
    <t>ALL.5 - AUSILI TECNICI NON IN NOMENCLATORE TARIFFARIO, MATERIALE D'USO E DI MEDICAZIONE</t>
  </si>
  <si>
    <t>A5111</t>
  </si>
  <si>
    <t>ALL.5 - PRODOTTI APROTEICI</t>
  </si>
  <si>
    <t>A5112</t>
  </si>
  <si>
    <t>ALL.5 - PRESTAZIONI AGGIUNTIVE MMG E PLS PREVISTE DA ACCORDI REGIONALI/AZIENDALI</t>
  </si>
  <si>
    <t>A5113</t>
  </si>
  <si>
    <t>ALL.5 - FARMACI DI FASCIA C PER PERSONE AFFETTE DA MALATTIE RARE</t>
  </si>
  <si>
    <t>A5114</t>
  </si>
  <si>
    <t>ALL.5 - RIMBORSI PER SPESE DI VIAGGIO E SOGGIORNO PER CURE</t>
  </si>
  <si>
    <t>A5115</t>
  </si>
  <si>
    <t>ALL.5 - PRESTAZIONI EX ONIG A INVALIDI DI GUERRA</t>
  </si>
  <si>
    <t>A5199</t>
  </si>
  <si>
    <t>ALL.5 - ALTRE PRESTAZIONI ESCLUSE DAI LEA - ALTRO</t>
  </si>
  <si>
    <t>A5999</t>
  </si>
  <si>
    <t>TOTALE ALLEGATO 5 - PRESTAZIONI EVENTUALMENTE EROGATE NON RICONDUCIBILI AI LEA</t>
  </si>
  <si>
    <t>Allegato 6 - Stranieri irregolari</t>
  </si>
  <si>
    <t>A6001</t>
  </si>
  <si>
    <t xml:space="preserve">ALL.6 - STRANIERI IRREGOLARI - ATTIVITA' DI PREVENZIONE </t>
  </si>
  <si>
    <t>A6002</t>
  </si>
  <si>
    <t xml:space="preserve">ALL.6 - STRANIERI IRREGOLARI - ASSISTENZA DISTRETTUALE </t>
  </si>
  <si>
    <t>A6003</t>
  </si>
  <si>
    <t>ALL.6 - STRANIERI IRREGOLARI - ASSISTENZA OSPEDALIERA</t>
  </si>
  <si>
    <t>Igiene e sanita' pubblica</t>
  </si>
  <si>
    <t>Igiene degli alimenti e della nutrizione</t>
  </si>
  <si>
    <t>Prevenzione e sicurezza degli ambienti di lavoro</t>
  </si>
  <si>
    <t>Sanita' pubblica veterinaria</t>
  </si>
  <si>
    <t>Attivita' di prevenzione rivolte alle persone</t>
  </si>
  <si>
    <t>Servizio medico legale</t>
  </si>
  <si>
    <t>TOTALE ASSISTENZA SANITARIA COLLETTIVA IN AMBIENTE DI VITA E DI LAVORO</t>
  </si>
  <si>
    <t>Guardia medica</t>
  </si>
  <si>
    <t>Medicina generale - Medicina generica</t>
  </si>
  <si>
    <t>Medicina generale - Pediatria di libera scelta</t>
  </si>
  <si>
    <t>Emergenza sanitaria territoriale</t>
  </si>
  <si>
    <t>Ass. farmaceutica - Assistenza farmaceutica erogata tramite le farmacie convenzionate</t>
  </si>
  <si>
    <t>Ass. farmaceutica - Altre forme di erogazione dell'assistenza farmaceutica</t>
  </si>
  <si>
    <t>Assistenza integrativa</t>
  </si>
  <si>
    <t>Assistenza specialistica - Attivita' clinica</t>
  </si>
  <si>
    <t>Assistenza specialistica - Attivita' di laboratorio</t>
  </si>
  <si>
    <t>Assistenza specialistica - Attivita' di diagnostica strumentale e per immagini</t>
  </si>
  <si>
    <t>Assistenza protesica</t>
  </si>
  <si>
    <t>Ass. territoriale ambulatoriale e domiciliare - Assistenza programmata a domicilio (ADI)</t>
  </si>
  <si>
    <t>Ass. territoriale ambulatoriale e domiciliare - Assistenza alle donne, famiglia, coppie (consultori)</t>
  </si>
  <si>
    <t>Ass. territoriale ambulatoriale e domiciliare - Assistenza psichiatrica</t>
  </si>
  <si>
    <t>Ass. territoriale ambulatoriale e domiciliare - Assistenza riabilitativa ai disabili</t>
  </si>
  <si>
    <t>Ass. territoriale ambulatoriale e domiciliare - Assistenza ai tossicodipendenti</t>
  </si>
  <si>
    <t>Ass. territoriale ambulatoriale e domiciliare - Assistenza agli anziani</t>
  </si>
  <si>
    <t>Ass. territoriale ambulatoriale e domiciliare - Assistenza ai malati terminali</t>
  </si>
  <si>
    <t>Ass. territoriale ambulatoriale e domiciliare - Assistenza a persone affette da HIV</t>
  </si>
  <si>
    <t>Ass. territoriale semiresidenziale - Assistenza psichiatrica</t>
  </si>
  <si>
    <t>Ass. territoriale semiresidenziale - Assistenza riabilitativa ai disabili</t>
  </si>
  <si>
    <t>Ass. territoriale semiresidenziale - Assistenza ai tossicodipendenti</t>
  </si>
  <si>
    <t>Ass. territoriale semiresidenziale - Assistenza agli anziani</t>
  </si>
  <si>
    <t>Ass. territoriale semiresidenziale - Assistenza a persone affette da HIV</t>
  </si>
  <si>
    <t>Ass. territoriale semiresidenziale - Assistenza ai malati terminali</t>
  </si>
  <si>
    <t>Ass. territoriale residenziale - Assistenza psichiatrica</t>
  </si>
  <si>
    <t>Ass. territoriale residenziale - Assistenza riabilitativa ai disabili</t>
  </si>
  <si>
    <t>Ass. territoriale residenziale - Assistenza ai tossicodipendenti</t>
  </si>
  <si>
    <t>Ass. territoriale residenziale - Assistenza agli anziani</t>
  </si>
  <si>
    <t>Ass. territoriale residenziale - Assistenza a persone affette da HIV</t>
  </si>
  <si>
    <t>Ass. territoriale residenziale - Assistenza ai malati terminali</t>
  </si>
  <si>
    <t>Assistenza idrotermale</t>
  </si>
  <si>
    <t>TOTALE ASSISTENZA DISTRETTUALE</t>
  </si>
  <si>
    <t>Attivita' di pronto soccorso</t>
  </si>
  <si>
    <t>Ass. ospedaliera per acuti in Day Hospital e Day Surgery</t>
  </si>
  <si>
    <t>Ass. ospedaliera per acuti in degenza ordinaria</t>
  </si>
  <si>
    <t>Interventi ospedalieri a domicilio</t>
  </si>
  <si>
    <t>Ass. ospedaliera per lungodegenti</t>
  </si>
  <si>
    <t>Ass. ospedaliera per riabilitazione</t>
  </si>
  <si>
    <t>Emocomponenti e servizii trasfusionali</t>
  </si>
  <si>
    <t>Trapianto organi e tessuti</t>
  </si>
  <si>
    <t>TOTALE ASSISTENZA OSPEDALIERA</t>
  </si>
  <si>
    <t>N.B.:</t>
  </si>
  <si>
    <r>
      <t xml:space="preserve">Gli importi indicati, sia negli allegati (da 1 a 6) che nel modello LA, </t>
    </r>
    <r>
      <rPr>
        <b/>
        <u val="single"/>
        <sz val="16"/>
        <color indexed="10"/>
        <rFont val="Calibri"/>
        <family val="2"/>
      </rPr>
      <t>devono essere arrotondati in migliaia di euro e senza cifre decimali.</t>
    </r>
  </si>
  <si>
    <r>
      <t xml:space="preserve">Tutti gli importi </t>
    </r>
    <r>
      <rPr>
        <b/>
        <u val="single"/>
        <sz val="16"/>
        <color indexed="10"/>
        <rFont val="Calibri"/>
        <family val="2"/>
      </rPr>
      <t>devono essere indicati in valore assoluto (senza segno negativo).</t>
    </r>
  </si>
  <si>
    <t>Gli allegati per i quali l'Azienda ha a disposizione i dati economici devono essere obbligatoriamente compilati. In particolare è obbligatoria la compilazione degli allegati 2 e 3.</t>
  </si>
  <si>
    <t>CODICE AZIENDA</t>
  </si>
  <si>
    <t>MODELLO LA  - 2017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</si>
</sst>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_-* #,##0.0_-;\-* #,##0.0_-;_-* &quot;-&quot;??_-;_-@_-"/>
    <numFmt numFmtId="167" formatCode="_-&quot;€&quot;\ * #,##0.0_-;\-&quot;€&quot;\ * #,##0.0_-;_-&quot;€&quot;\ * &quot;-&quot;??_-;_-@_-"/>
    <numFmt numFmtId="168" formatCode="_-&quot;€&quot;\ * #,##0_-;\-&quot;€&quot;\ * #,##0_-;_-&quot;€&quot;\ * &quot;-&quot;??_-;_-@_-"/>
    <numFmt numFmtId="169" formatCode="0.0"/>
    <numFmt numFmtId="170" formatCode="0.000"/>
    <numFmt numFmtId="171" formatCode="mmm\-yyyy"/>
    <numFmt numFmtId="172" formatCode="[$-410]dddd\ d\ mmmm\ yyyy"/>
  </numFmts>
  <fonts count="52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b/>
      <u val="single"/>
      <sz val="16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b/>
      <u val="single"/>
      <sz val="20"/>
      <color indexed="10"/>
      <name val="Arial"/>
      <family val="2"/>
    </font>
    <font>
      <b/>
      <sz val="18"/>
      <color indexed="10"/>
      <name val="Arial"/>
      <family val="2"/>
    </font>
    <font>
      <b/>
      <sz val="16"/>
      <color indexed="10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b/>
      <sz val="18"/>
      <color rgb="FFFF0000"/>
      <name val="Arial"/>
      <family val="2"/>
    </font>
    <font>
      <b/>
      <sz val="16"/>
      <color rgb="FFFF0000"/>
      <name val="Calibri"/>
      <family val="2"/>
    </font>
    <font>
      <b/>
      <u val="single"/>
      <sz val="2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0" fontId="3" fillId="33" borderId="10" xfId="47" applyFont="1" applyFill="1" applyBorder="1" applyAlignment="1" applyProtection="1">
      <alignment horizontal="left"/>
      <protection/>
    </xf>
    <xf numFmtId="0" fontId="4" fillId="33" borderId="11" xfId="47" applyFont="1" applyFill="1" applyBorder="1" applyAlignment="1" applyProtection="1">
      <alignment horizontal="center" vertical="center" wrapText="1"/>
      <protection/>
    </xf>
    <xf numFmtId="0" fontId="2" fillId="33" borderId="11" xfId="47" applyFont="1" applyFill="1" applyBorder="1" applyAlignment="1" applyProtection="1">
      <alignment horizontal="center" vertical="top" wrapText="1"/>
      <protection/>
    </xf>
    <xf numFmtId="0" fontId="5" fillId="33" borderId="12" xfId="47" applyFont="1" applyFill="1" applyBorder="1" applyAlignment="1" applyProtection="1">
      <alignment vertical="center"/>
      <protection/>
    </xf>
    <xf numFmtId="0" fontId="6" fillId="33" borderId="13" xfId="47" applyFont="1" applyFill="1" applyBorder="1" applyAlignment="1" applyProtection="1">
      <alignment vertical="center"/>
      <protection/>
    </xf>
    <xf numFmtId="0" fontId="6" fillId="33" borderId="14" xfId="47" applyFont="1" applyFill="1" applyBorder="1" applyAlignment="1" applyProtection="1">
      <alignment vertical="center"/>
      <protection/>
    </xf>
    <xf numFmtId="0" fontId="4" fillId="33" borderId="15" xfId="47" applyFont="1" applyFill="1" applyBorder="1" applyAlignment="1" applyProtection="1">
      <alignment horizontal="center" vertical="top" wrapText="1"/>
      <protection/>
    </xf>
    <xf numFmtId="0" fontId="4" fillId="33" borderId="15" xfId="47" applyFont="1" applyFill="1" applyBorder="1" applyAlignment="1" applyProtection="1">
      <alignment horizontal="left" vertical="top" wrapText="1"/>
      <protection/>
    </xf>
    <xf numFmtId="0" fontId="4" fillId="33" borderId="11" xfId="47" applyFont="1" applyFill="1" applyBorder="1" applyAlignment="1" applyProtection="1">
      <alignment horizontal="center" vertical="top" wrapText="1"/>
      <protection/>
    </xf>
    <xf numFmtId="0" fontId="4" fillId="33" borderId="11" xfId="47" applyFont="1" applyFill="1" applyBorder="1" applyAlignment="1" applyProtection="1">
      <alignment horizontal="center"/>
      <protection/>
    </xf>
    <xf numFmtId="165" fontId="4" fillId="33" borderId="16" xfId="47" applyNumberFormat="1" applyFont="1" applyFill="1" applyBorder="1" applyAlignment="1" applyProtection="1">
      <alignment horizontal="right" vertical="top" wrapText="1"/>
      <protection/>
    </xf>
    <xf numFmtId="0" fontId="0" fillId="0" borderId="0" xfId="0" applyAlignment="1" applyProtection="1">
      <alignment/>
      <protection/>
    </xf>
    <xf numFmtId="0" fontId="7" fillId="0" borderId="0" xfId="47" applyFont="1" applyBorder="1" applyAlignment="1" applyProtection="1">
      <alignment horizontal="center" vertical="top"/>
      <protection/>
    </xf>
    <xf numFmtId="0" fontId="2" fillId="0" borderId="0" xfId="47" applyFont="1" applyBorder="1" applyAlignment="1" applyProtection="1">
      <alignment vertical="top"/>
      <protection/>
    </xf>
    <xf numFmtId="0" fontId="2" fillId="0" borderId="0" xfId="47" applyFont="1" applyFill="1" applyBorder="1" applyAlignment="1" applyProtection="1">
      <alignment horizontal="center" vertical="top" wrapText="1"/>
      <protection/>
    </xf>
    <xf numFmtId="0" fontId="8" fillId="0" borderId="0" xfId="47" applyFont="1" applyFill="1" applyBorder="1" applyAlignment="1" applyProtection="1">
      <alignment horizontal="justify" vertical="top"/>
      <protection/>
    </xf>
    <xf numFmtId="0" fontId="2" fillId="0" borderId="0" xfId="47" applyFont="1" applyFill="1" applyProtection="1">
      <alignment/>
      <protection/>
    </xf>
    <xf numFmtId="0" fontId="2" fillId="0" borderId="0" xfId="47" applyFont="1" applyFill="1" applyBorder="1" applyAlignment="1" applyProtection="1">
      <alignment horizontal="justify" vertical="top" wrapText="1"/>
      <protection/>
    </xf>
    <xf numFmtId="0" fontId="9" fillId="0" borderId="0" xfId="47" applyFont="1" applyBorder="1" applyAlignment="1" applyProtection="1">
      <alignment/>
      <protection/>
    </xf>
    <xf numFmtId="0" fontId="2" fillId="0" borderId="0" xfId="47" applyFont="1" applyBorder="1" applyAlignment="1" applyProtection="1">
      <alignment/>
      <protection/>
    </xf>
    <xf numFmtId="0" fontId="2" fillId="0" borderId="0" xfId="47" applyFont="1" applyProtection="1">
      <alignment/>
      <protection/>
    </xf>
    <xf numFmtId="0" fontId="9" fillId="0" borderId="0" xfId="47" applyFont="1" applyFill="1" applyBorder="1" applyAlignment="1" applyProtection="1">
      <alignment horizontal="center" vertical="top"/>
      <protection/>
    </xf>
    <xf numFmtId="0" fontId="2" fillId="0" borderId="0" xfId="47" applyFont="1" applyFill="1" applyBorder="1" applyAlignment="1" applyProtection="1">
      <alignment/>
      <protection/>
    </xf>
    <xf numFmtId="0" fontId="2" fillId="0" borderId="0" xfId="47" applyFont="1" applyAlignment="1" applyProtection="1">
      <alignment/>
      <protection/>
    </xf>
    <xf numFmtId="165" fontId="2" fillId="33" borderId="11" xfId="43" applyNumberFormat="1" applyFont="1" applyFill="1" applyBorder="1" applyAlignment="1" applyProtection="1">
      <alignment/>
      <protection/>
    </xf>
    <xf numFmtId="164" fontId="2" fillId="0" borderId="0" xfId="47" applyNumberFormat="1" applyFont="1" applyProtection="1">
      <alignment/>
      <protection/>
    </xf>
    <xf numFmtId="165" fontId="2" fillId="0" borderId="11" xfId="43" applyNumberFormat="1" applyFont="1" applyBorder="1" applyAlignment="1" applyProtection="1">
      <alignment/>
      <protection locked="0"/>
    </xf>
    <xf numFmtId="0" fontId="2" fillId="4" borderId="11" xfId="47" applyFont="1" applyFill="1" applyBorder="1" applyAlignment="1" applyProtection="1">
      <alignment horizontal="center" vertical="center" wrapText="1"/>
      <protection/>
    </xf>
    <xf numFmtId="0" fontId="2" fillId="4" borderId="12" xfId="47" applyFont="1" applyFill="1" applyBorder="1" applyAlignment="1" applyProtection="1">
      <alignment horizontal="left" vertical="center" wrapText="1"/>
      <protection/>
    </xf>
    <xf numFmtId="165" fontId="2" fillId="0" borderId="17" xfId="47" applyNumberFormat="1" applyFont="1" applyBorder="1" applyAlignment="1" applyProtection="1">
      <alignment horizontal="right" vertical="center" wrapText="1"/>
      <protection locked="0"/>
    </xf>
    <xf numFmtId="165" fontId="2" fillId="0" borderId="12" xfId="47" applyNumberFormat="1" applyFont="1" applyBorder="1" applyAlignment="1" applyProtection="1">
      <alignment horizontal="right" vertical="center" wrapText="1"/>
      <protection locked="0"/>
    </xf>
    <xf numFmtId="165" fontId="4" fillId="33" borderId="12" xfId="47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/>
      <protection/>
    </xf>
    <xf numFmtId="0" fontId="2" fillId="4" borderId="11" xfId="47" applyFont="1" applyFill="1" applyBorder="1" applyAlignment="1" applyProtection="1">
      <alignment horizontal="left" vertical="center" wrapText="1"/>
      <protection/>
    </xf>
    <xf numFmtId="165" fontId="2" fillId="0" borderId="18" xfId="47" applyNumberFormat="1" applyFont="1" applyBorder="1" applyAlignment="1" applyProtection="1">
      <alignment horizontal="right" vertical="center" wrapText="1"/>
      <protection locked="0"/>
    </xf>
    <xf numFmtId="165" fontId="2" fillId="0" borderId="11" xfId="47" applyNumberFormat="1" applyFont="1" applyBorder="1" applyAlignment="1" applyProtection="1">
      <alignment horizontal="right" vertical="center" wrapText="1"/>
      <protection locked="0"/>
    </xf>
    <xf numFmtId="0" fontId="12" fillId="4" borderId="11" xfId="46" applyFont="1" applyFill="1" applyBorder="1" applyAlignment="1" applyProtection="1">
      <alignment horizontal="left" vertical="center" wrapText="1"/>
      <protection/>
    </xf>
    <xf numFmtId="0" fontId="5" fillId="0" borderId="11" xfId="47" applyFont="1" applyFill="1" applyBorder="1" applyAlignment="1" applyProtection="1">
      <alignment horizontal="left" vertical="center"/>
      <protection locked="0"/>
    </xf>
    <xf numFmtId="165" fontId="4" fillId="33" borderId="15" xfId="47" applyNumberFormat="1" applyFont="1" applyFill="1" applyBorder="1" applyAlignment="1" applyProtection="1">
      <alignment horizontal="right" vertical="top" wrapText="1"/>
      <protection/>
    </xf>
    <xf numFmtId="0" fontId="12" fillId="4" borderId="12" xfId="46" applyFont="1" applyFill="1" applyBorder="1" applyAlignment="1" applyProtection="1">
      <alignment horizontal="left" vertical="center" wrapText="1"/>
      <protection/>
    </xf>
    <xf numFmtId="165" fontId="2" fillId="0" borderId="12" xfId="43" applyNumberFormat="1" applyFont="1" applyBorder="1" applyAlignment="1" applyProtection="1">
      <alignment/>
      <protection locked="0"/>
    </xf>
    <xf numFmtId="165" fontId="2" fillId="33" borderId="12" xfId="43" applyNumberFormat="1" applyFont="1" applyFill="1" applyBorder="1" applyAlignment="1" applyProtection="1">
      <alignment/>
      <protection/>
    </xf>
    <xf numFmtId="0" fontId="13" fillId="4" borderId="15" xfId="46" applyFont="1" applyFill="1" applyBorder="1" applyAlignment="1" applyProtection="1">
      <alignment horizontal="left" vertical="center" wrapText="1"/>
      <protection/>
    </xf>
    <xf numFmtId="165" fontId="4" fillId="33" borderId="15" xfId="43" applyNumberFormat="1" applyFont="1" applyFill="1" applyBorder="1" applyAlignment="1" applyProtection="1">
      <alignment/>
      <protection/>
    </xf>
    <xf numFmtId="0" fontId="13" fillId="4" borderId="19" xfId="46" applyFont="1" applyFill="1" applyBorder="1" applyAlignment="1" applyProtection="1">
      <alignment horizontal="left" vertical="center" wrapText="1"/>
      <protection/>
    </xf>
    <xf numFmtId="165" fontId="4" fillId="33" borderId="19" xfId="43" applyNumberFormat="1" applyFont="1" applyFill="1" applyBorder="1" applyAlignment="1" applyProtection="1">
      <alignment/>
      <protection/>
    </xf>
    <xf numFmtId="0" fontId="4" fillId="34" borderId="15" xfId="47" applyFont="1" applyFill="1" applyBorder="1" applyAlignment="1" applyProtection="1">
      <alignment horizontal="center" vertical="center" wrapText="1"/>
      <protection/>
    </xf>
    <xf numFmtId="165" fontId="4" fillId="34" borderId="15" xfId="47" applyNumberFormat="1" applyFont="1" applyFill="1" applyBorder="1" applyAlignment="1" applyProtection="1">
      <alignment horizontal="right" vertical="center" wrapText="1"/>
      <protection/>
    </xf>
    <xf numFmtId="0" fontId="5" fillId="33" borderId="18" xfId="47" applyFont="1" applyFill="1" applyBorder="1" applyAlignment="1" applyProtection="1">
      <alignment vertical="center"/>
      <protection/>
    </xf>
    <xf numFmtId="0" fontId="5" fillId="33" borderId="13" xfId="47" applyFont="1" applyFill="1" applyBorder="1" applyAlignment="1" applyProtection="1">
      <alignment vertical="center"/>
      <protection/>
    </xf>
    <xf numFmtId="0" fontId="5" fillId="33" borderId="18" xfId="47" applyFont="1" applyFill="1" applyBorder="1" applyAlignment="1" applyProtection="1">
      <alignment horizontal="center" vertical="center"/>
      <protection/>
    </xf>
    <xf numFmtId="0" fontId="5" fillId="33" borderId="14" xfId="47" applyFont="1" applyFill="1" applyBorder="1" applyAlignment="1" applyProtection="1">
      <alignment horizontal="center" vertical="center"/>
      <protection/>
    </xf>
    <xf numFmtId="0" fontId="4" fillId="33" borderId="11" xfId="47" applyFont="1" applyFill="1" applyBorder="1" applyAlignment="1" applyProtection="1">
      <alignment horizontal="center" vertical="center" wrapText="1"/>
      <protection/>
    </xf>
    <xf numFmtId="0" fontId="2" fillId="33" borderId="11" xfId="47" applyFont="1" applyFill="1" applyBorder="1" applyAlignment="1" applyProtection="1">
      <alignment horizontal="center" vertical="center" wrapText="1"/>
      <protection/>
    </xf>
    <xf numFmtId="0" fontId="2" fillId="33" borderId="11" xfId="47" applyFont="1" applyFill="1" applyBorder="1" applyAlignment="1" applyProtection="1">
      <alignment vertical="center"/>
      <protection/>
    </xf>
    <xf numFmtId="0" fontId="2" fillId="0" borderId="11" xfId="47" applyBorder="1" applyAlignment="1" applyProtection="1">
      <alignment vertical="center"/>
      <protection/>
    </xf>
    <xf numFmtId="0" fontId="49" fillId="35" borderId="20" xfId="47" applyFont="1" applyFill="1" applyBorder="1" applyAlignment="1" applyProtection="1">
      <alignment horizontal="center" vertical="center"/>
      <protection/>
    </xf>
    <xf numFmtId="0" fontId="49" fillId="35" borderId="21" xfId="47" applyFont="1" applyFill="1" applyBorder="1" applyAlignment="1" applyProtection="1" quotePrefix="1">
      <alignment horizontal="center" vertical="center"/>
      <protection/>
    </xf>
    <xf numFmtId="0" fontId="49" fillId="35" borderId="22" xfId="47" applyFont="1" applyFill="1" applyBorder="1" applyAlignment="1" applyProtection="1" quotePrefix="1">
      <alignment horizontal="center" vertical="center"/>
      <protection/>
    </xf>
    <xf numFmtId="0" fontId="50" fillId="35" borderId="23" xfId="0" applyFont="1" applyFill="1" applyBorder="1" applyAlignment="1" applyProtection="1">
      <alignment/>
      <protection/>
    </xf>
    <xf numFmtId="0" fontId="50" fillId="35" borderId="0" xfId="0" applyFont="1" applyFill="1" applyAlignment="1" applyProtection="1">
      <alignment/>
      <protection/>
    </xf>
    <xf numFmtId="0" fontId="50" fillId="35" borderId="23" xfId="0" applyFont="1" applyFill="1" applyBorder="1" applyAlignment="1" applyProtection="1">
      <alignment horizontal="left" wrapText="1"/>
      <protection/>
    </xf>
    <xf numFmtId="0" fontId="50" fillId="35" borderId="0" xfId="0" applyFont="1" applyFill="1" applyAlignment="1" applyProtection="1">
      <alignment horizontal="left" wrapText="1"/>
      <protection/>
    </xf>
    <xf numFmtId="0" fontId="2" fillId="4" borderId="18" xfId="47" applyFont="1" applyFill="1" applyBorder="1" applyAlignment="1" applyProtection="1">
      <alignment horizontal="left" vertical="center"/>
      <protection/>
    </xf>
    <xf numFmtId="0" fontId="2" fillId="4" borderId="13" xfId="47" applyFont="1" applyFill="1" applyBorder="1" applyAlignment="1" applyProtection="1">
      <alignment horizontal="left" vertical="center"/>
      <protection/>
    </xf>
    <xf numFmtId="0" fontId="2" fillId="4" borderId="14" xfId="47" applyFont="1" applyFill="1" applyBorder="1" applyAlignment="1" applyProtection="1">
      <alignment horizontal="left" vertical="center"/>
      <protection/>
    </xf>
    <xf numFmtId="0" fontId="4" fillId="33" borderId="11" xfId="47" applyFont="1" applyFill="1" applyBorder="1" applyAlignment="1" applyProtection="1">
      <alignment horizontal="center" vertical="center"/>
      <protection/>
    </xf>
    <xf numFmtId="0" fontId="4" fillId="33" borderId="19" xfId="47" applyFont="1" applyFill="1" applyBorder="1" applyAlignment="1" applyProtection="1">
      <alignment horizontal="center" vertical="center"/>
      <protection/>
    </xf>
    <xf numFmtId="0" fontId="4" fillId="33" borderId="12" xfId="47" applyFont="1" applyFill="1" applyBorder="1" applyAlignment="1" applyProtection="1">
      <alignment horizontal="center" vertical="center"/>
      <protection/>
    </xf>
    <xf numFmtId="0" fontId="4" fillId="34" borderId="16" xfId="47" applyFont="1" applyFill="1" applyBorder="1" applyAlignment="1" applyProtection="1">
      <alignment horizontal="left" vertical="center"/>
      <protection/>
    </xf>
    <xf numFmtId="0" fontId="4" fillId="34" borderId="24" xfId="47" applyFont="1" applyFill="1" applyBorder="1" applyAlignment="1" applyProtection="1">
      <alignment horizontal="left" vertical="center"/>
      <protection/>
    </xf>
    <xf numFmtId="0" fontId="4" fillId="34" borderId="25" xfId="47" applyFont="1" applyFill="1" applyBorder="1" applyAlignment="1" applyProtection="1">
      <alignment horizontal="left" vertical="center"/>
      <protection/>
    </xf>
    <xf numFmtId="0" fontId="5" fillId="33" borderId="18" xfId="47" applyFont="1" applyFill="1" applyBorder="1" applyAlignment="1" applyProtection="1">
      <alignment horizontal="left" vertical="center"/>
      <protection/>
    </xf>
    <xf numFmtId="0" fontId="5" fillId="33" borderId="13" xfId="47" applyFont="1" applyFill="1" applyBorder="1" applyAlignment="1" applyProtection="1">
      <alignment horizontal="left" vertical="center"/>
      <protection/>
    </xf>
    <xf numFmtId="0" fontId="5" fillId="33" borderId="14" xfId="47" applyFont="1" applyFill="1" applyBorder="1" applyAlignment="1" applyProtection="1">
      <alignment horizontal="left" vertical="center"/>
      <protection/>
    </xf>
    <xf numFmtId="0" fontId="51" fillId="33" borderId="13" xfId="47" applyFont="1" applyFill="1" applyBorder="1" applyAlignment="1" applyProtection="1">
      <alignment horizontal="right"/>
      <protection/>
    </xf>
    <xf numFmtId="0" fontId="51" fillId="33" borderId="14" xfId="47" applyFont="1" applyFill="1" applyBorder="1" applyAlignment="1" applyProtection="1">
      <alignment horizontal="right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10_Allegati_Bilancio_esesrcizio_2011_v27042012_compilato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5"/>
  <sheetViews>
    <sheetView tabSelected="1" zoomScale="64" zoomScaleNormal="64" zoomScalePageLayoutView="0" workbookViewId="0" topLeftCell="A89">
      <selection activeCell="H127" sqref="H127"/>
    </sheetView>
  </sheetViews>
  <sheetFormatPr defaultColWidth="10.875" defaultRowHeight="15.75"/>
  <cols>
    <col min="1" max="1" width="10.50390625" style="12" customWidth="1"/>
    <col min="2" max="2" width="39.625" style="12" customWidth="1"/>
    <col min="3" max="15" width="14.125" style="12" customWidth="1"/>
    <col min="16" max="16384" width="10.875" style="12" customWidth="1"/>
  </cols>
  <sheetData>
    <row r="1" spans="1:15" ht="26.25">
      <c r="A1" s="49" t="s">
        <v>221</v>
      </c>
      <c r="B1" s="50"/>
      <c r="C1" s="51" t="s">
        <v>220</v>
      </c>
      <c r="D1" s="52"/>
      <c r="E1" s="38">
        <v>120110</v>
      </c>
      <c r="F1" s="1"/>
      <c r="G1" s="1"/>
      <c r="H1" s="1"/>
      <c r="I1" s="1"/>
      <c r="J1" s="76" t="s">
        <v>0</v>
      </c>
      <c r="K1" s="76"/>
      <c r="L1" s="76"/>
      <c r="M1" s="76"/>
      <c r="N1" s="76"/>
      <c r="O1" s="77"/>
    </row>
    <row r="2" spans="1:15" ht="30" customHeight="1">
      <c r="A2" s="67" t="s">
        <v>1</v>
      </c>
      <c r="B2" s="68" t="s">
        <v>2</v>
      </c>
      <c r="C2" s="53" t="s">
        <v>3</v>
      </c>
      <c r="D2" s="53"/>
      <c r="E2" s="53" t="s">
        <v>4</v>
      </c>
      <c r="F2" s="53"/>
      <c r="G2" s="53"/>
      <c r="H2" s="53" t="s">
        <v>5</v>
      </c>
      <c r="I2" s="53" t="s">
        <v>6</v>
      </c>
      <c r="J2" s="53" t="s">
        <v>7</v>
      </c>
      <c r="K2" s="53" t="s">
        <v>8</v>
      </c>
      <c r="L2" s="53" t="s">
        <v>9</v>
      </c>
      <c r="M2" s="53" t="s">
        <v>10</v>
      </c>
      <c r="N2" s="53" t="s">
        <v>11</v>
      </c>
      <c r="O2" s="53" t="s">
        <v>12</v>
      </c>
    </row>
    <row r="3" spans="1:15" ht="45" customHeight="1">
      <c r="A3" s="67"/>
      <c r="B3" s="69"/>
      <c r="C3" s="2" t="s">
        <v>13</v>
      </c>
      <c r="D3" s="2" t="s">
        <v>14</v>
      </c>
      <c r="E3" s="2" t="s">
        <v>15</v>
      </c>
      <c r="F3" s="2" t="s">
        <v>16</v>
      </c>
      <c r="G3" s="2" t="s">
        <v>17</v>
      </c>
      <c r="H3" s="56"/>
      <c r="I3" s="53"/>
      <c r="J3" s="53"/>
      <c r="K3" s="53"/>
      <c r="L3" s="54"/>
      <c r="M3" s="54"/>
      <c r="N3" s="55"/>
      <c r="O3" s="54"/>
    </row>
    <row r="4" spans="1:15" ht="18">
      <c r="A4" s="3"/>
      <c r="B4" s="4" t="s">
        <v>18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5" s="33" customFormat="1" ht="27.75" customHeight="1">
      <c r="A5" s="28" t="s">
        <v>19</v>
      </c>
      <c r="B5" s="29" t="s">
        <v>20</v>
      </c>
      <c r="C5" s="30"/>
      <c r="D5" s="30"/>
      <c r="E5" s="31"/>
      <c r="F5" s="31"/>
      <c r="G5" s="31">
        <v>179</v>
      </c>
      <c r="H5" s="30"/>
      <c r="I5" s="31"/>
      <c r="J5" s="31"/>
      <c r="K5" s="31"/>
      <c r="L5" s="31"/>
      <c r="M5" s="31"/>
      <c r="N5" s="31"/>
      <c r="O5" s="32">
        <f>SUM(C5:N5)</f>
        <v>179</v>
      </c>
    </row>
    <row r="6" spans="1:15" s="33" customFormat="1" ht="30.75" customHeight="1">
      <c r="A6" s="28" t="s">
        <v>21</v>
      </c>
      <c r="B6" s="34" t="s">
        <v>22</v>
      </c>
      <c r="C6" s="35"/>
      <c r="D6" s="35"/>
      <c r="E6" s="36"/>
      <c r="F6" s="36"/>
      <c r="G6" s="36">
        <v>2516</v>
      </c>
      <c r="H6" s="35"/>
      <c r="I6" s="36"/>
      <c r="J6" s="36"/>
      <c r="K6" s="36"/>
      <c r="L6" s="36"/>
      <c r="M6" s="36"/>
      <c r="N6" s="36"/>
      <c r="O6" s="32">
        <f>SUM(C6:N6)</f>
        <v>2516</v>
      </c>
    </row>
    <row r="7" spans="1:15" s="33" customFormat="1" ht="28.5" customHeight="1">
      <c r="A7" s="28" t="s">
        <v>23</v>
      </c>
      <c r="B7" s="34" t="s">
        <v>24</v>
      </c>
      <c r="C7" s="35"/>
      <c r="D7" s="35"/>
      <c r="E7" s="36"/>
      <c r="F7" s="36"/>
      <c r="G7" s="36">
        <v>1062</v>
      </c>
      <c r="H7" s="35"/>
      <c r="I7" s="36"/>
      <c r="J7" s="36"/>
      <c r="K7" s="36"/>
      <c r="L7" s="36"/>
      <c r="M7" s="36"/>
      <c r="N7" s="36"/>
      <c r="O7" s="32">
        <f>SUM(C7:N7)</f>
        <v>1062</v>
      </c>
    </row>
    <row r="8" spans="1:15" ht="16.5" thickBot="1">
      <c r="A8" s="7" t="s">
        <v>25</v>
      </c>
      <c r="B8" s="8" t="s">
        <v>26</v>
      </c>
      <c r="C8" s="11">
        <f aca="true" t="shared" si="0" ref="C8:N8">SUM(C5:C7)</f>
        <v>0</v>
      </c>
      <c r="D8" s="11">
        <f t="shared" si="0"/>
        <v>0</v>
      </c>
      <c r="E8" s="11">
        <f t="shared" si="0"/>
        <v>0</v>
      </c>
      <c r="F8" s="11">
        <f t="shared" si="0"/>
        <v>0</v>
      </c>
      <c r="G8" s="11">
        <f t="shared" si="0"/>
        <v>3757</v>
      </c>
      <c r="H8" s="11">
        <f t="shared" si="0"/>
        <v>0</v>
      </c>
      <c r="I8" s="11">
        <f t="shared" si="0"/>
        <v>0</v>
      </c>
      <c r="J8" s="11">
        <f t="shared" si="0"/>
        <v>0</v>
      </c>
      <c r="K8" s="11">
        <f t="shared" si="0"/>
        <v>0</v>
      </c>
      <c r="L8" s="11">
        <f t="shared" si="0"/>
        <v>0</v>
      </c>
      <c r="M8" s="11">
        <f t="shared" si="0"/>
        <v>0</v>
      </c>
      <c r="N8" s="11">
        <f t="shared" si="0"/>
        <v>0</v>
      </c>
      <c r="O8" s="39">
        <f>SUM(C8:N8)</f>
        <v>3757</v>
      </c>
    </row>
    <row r="9" spans="1:15" ht="16.5" thickTop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ht="18">
      <c r="A10" s="9"/>
      <c r="B10" s="73" t="s">
        <v>27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5"/>
      <c r="O10" s="10" t="s">
        <v>28</v>
      </c>
    </row>
    <row r="11" spans="1:15" s="33" customFormat="1" ht="16.5" customHeight="1">
      <c r="A11" s="28" t="s">
        <v>29</v>
      </c>
      <c r="B11" s="64" t="s">
        <v>30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6"/>
      <c r="O11" s="36"/>
    </row>
    <row r="12" spans="1:15" s="33" customFormat="1" ht="16.5" customHeight="1">
      <c r="A12" s="28" t="s">
        <v>31</v>
      </c>
      <c r="B12" s="64" t="s">
        <v>32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6"/>
      <c r="O12" s="36">
        <v>2265</v>
      </c>
    </row>
    <row r="13" spans="1:15" s="33" customFormat="1" ht="16.5" customHeight="1">
      <c r="A13" s="28" t="s">
        <v>33</v>
      </c>
      <c r="B13" s="64" t="s">
        <v>34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6"/>
      <c r="O13" s="36"/>
    </row>
    <row r="14" spans="1:15" s="33" customFormat="1" ht="16.5" customHeight="1">
      <c r="A14" s="28" t="s">
        <v>35</v>
      </c>
      <c r="B14" s="64" t="s">
        <v>36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6"/>
      <c r="O14" s="36"/>
    </row>
    <row r="15" spans="1:15" s="33" customFormat="1" ht="16.5" customHeight="1">
      <c r="A15" s="28" t="s">
        <v>37</v>
      </c>
      <c r="B15" s="64" t="s">
        <v>38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6"/>
      <c r="O15" s="36">
        <v>479</v>
      </c>
    </row>
    <row r="16" spans="1:15" s="33" customFormat="1" ht="16.5" customHeight="1">
      <c r="A16" s="28" t="s">
        <v>39</v>
      </c>
      <c r="B16" s="64" t="s">
        <v>40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6"/>
      <c r="O16" s="36">
        <v>6730</v>
      </c>
    </row>
    <row r="17" spans="1:15" s="33" customFormat="1" ht="16.5" customHeight="1">
      <c r="A17" s="28" t="s">
        <v>41</v>
      </c>
      <c r="B17" s="64" t="s">
        <v>42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6"/>
      <c r="O17" s="36">
        <v>2851</v>
      </c>
    </row>
    <row r="18" spans="1:15" s="33" customFormat="1" ht="16.5" customHeight="1">
      <c r="A18" s="28" t="s">
        <v>43</v>
      </c>
      <c r="B18" s="64" t="s">
        <v>44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6"/>
      <c r="O18" s="36">
        <v>5089</v>
      </c>
    </row>
    <row r="19" spans="1:15" s="33" customFormat="1" ht="16.5" customHeight="1">
      <c r="A19" s="28" t="s">
        <v>45</v>
      </c>
      <c r="B19" s="64" t="s">
        <v>46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6"/>
      <c r="O19" s="36"/>
    </row>
    <row r="20" spans="1:15" s="33" customFormat="1" ht="16.5" customHeight="1">
      <c r="A20" s="28" t="s">
        <v>47</v>
      </c>
      <c r="B20" s="64" t="s">
        <v>48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6"/>
      <c r="O20" s="36">
        <v>21</v>
      </c>
    </row>
    <row r="21" spans="1:15" s="33" customFormat="1" ht="16.5" customHeight="1">
      <c r="A21" s="28" t="s">
        <v>49</v>
      </c>
      <c r="B21" s="64" t="s">
        <v>50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6"/>
      <c r="O21" s="36"/>
    </row>
    <row r="22" spans="1:15" s="33" customFormat="1" ht="16.5" customHeight="1">
      <c r="A22" s="28" t="s">
        <v>51</v>
      </c>
      <c r="B22" s="64" t="s">
        <v>52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6"/>
      <c r="O22" s="36">
        <v>198</v>
      </c>
    </row>
    <row r="23" spans="1:15" s="33" customFormat="1" ht="16.5" customHeight="1">
      <c r="A23" s="28" t="s">
        <v>53</v>
      </c>
      <c r="B23" s="64" t="s">
        <v>54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6"/>
      <c r="O23" s="36">
        <v>165</v>
      </c>
    </row>
    <row r="24" spans="1:15" s="33" customFormat="1" ht="16.5" customHeight="1">
      <c r="A24" s="28" t="s">
        <v>55</v>
      </c>
      <c r="B24" s="64" t="s">
        <v>56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6"/>
      <c r="O24" s="36"/>
    </row>
    <row r="25" spans="1:15" s="33" customFormat="1" ht="16.5" customHeight="1">
      <c r="A25" s="28" t="s">
        <v>57</v>
      </c>
      <c r="B25" s="64" t="s">
        <v>58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6"/>
      <c r="O25" s="36"/>
    </row>
    <row r="26" spans="1:15" s="33" customFormat="1" ht="16.5" customHeight="1">
      <c r="A26" s="28" t="s">
        <v>59</v>
      </c>
      <c r="B26" s="64" t="s">
        <v>60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6"/>
      <c r="O26" s="36"/>
    </row>
    <row r="27" spans="1:15" s="33" customFormat="1" ht="16.5" customHeight="1">
      <c r="A27" s="28" t="s">
        <v>61</v>
      </c>
      <c r="B27" s="64" t="s">
        <v>62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6"/>
      <c r="O27" s="36"/>
    </row>
    <row r="28" spans="1:15" s="33" customFormat="1" ht="16.5" customHeight="1">
      <c r="A28" s="28" t="s">
        <v>63</v>
      </c>
      <c r="B28" s="64" t="s">
        <v>64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6"/>
      <c r="O28" s="36"/>
    </row>
    <row r="29" spans="1:15" s="33" customFormat="1" ht="16.5" customHeight="1">
      <c r="A29" s="28" t="s">
        <v>65</v>
      </c>
      <c r="B29" s="64" t="s">
        <v>66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6"/>
      <c r="O29" s="36"/>
    </row>
    <row r="30" spans="1:15" s="33" customFormat="1" ht="16.5" customHeight="1">
      <c r="A30" s="28" t="s">
        <v>67</v>
      </c>
      <c r="B30" s="64" t="s">
        <v>68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6"/>
      <c r="O30" s="36"/>
    </row>
    <row r="31" spans="1:15" s="33" customFormat="1" ht="16.5" customHeight="1">
      <c r="A31" s="28" t="s">
        <v>69</v>
      </c>
      <c r="B31" s="64" t="s">
        <v>70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6"/>
      <c r="O31" s="36">
        <v>4752</v>
      </c>
    </row>
    <row r="32" spans="1:15" s="33" customFormat="1" ht="16.5" customHeight="1">
      <c r="A32" s="28" t="s">
        <v>71</v>
      </c>
      <c r="B32" s="64" t="s">
        <v>72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6"/>
      <c r="O32" s="36">
        <v>26013</v>
      </c>
    </row>
    <row r="33" spans="1:15" ht="15.75">
      <c r="A33" s="15"/>
      <c r="B33" s="16"/>
      <c r="C33" s="14"/>
      <c r="D33" s="14"/>
      <c r="E33" s="14"/>
      <c r="F33" s="14"/>
      <c r="G33" s="14"/>
      <c r="H33" s="14"/>
      <c r="I33" s="14"/>
      <c r="J33" s="17"/>
      <c r="K33" s="18"/>
      <c r="L33" s="18"/>
      <c r="M33" s="18"/>
      <c r="N33" s="18"/>
      <c r="O33" s="14"/>
    </row>
    <row r="34" spans="1:15" ht="18">
      <c r="A34" s="9"/>
      <c r="B34" s="73" t="s">
        <v>73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5"/>
      <c r="O34" s="10" t="s">
        <v>28</v>
      </c>
    </row>
    <row r="35" spans="1:15" s="33" customFormat="1" ht="16.5" customHeight="1">
      <c r="A35" s="28" t="s">
        <v>74</v>
      </c>
      <c r="B35" s="64" t="s">
        <v>75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6"/>
      <c r="O35" s="36"/>
    </row>
    <row r="36" spans="1:15" s="33" customFormat="1" ht="16.5" customHeight="1">
      <c r="A36" s="28" t="s">
        <v>76</v>
      </c>
      <c r="B36" s="64" t="s">
        <v>77</v>
      </c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6"/>
      <c r="O36" s="36"/>
    </row>
    <row r="37" spans="1:15" s="33" customFormat="1" ht="16.5" customHeight="1">
      <c r="A37" s="28" t="s">
        <v>78</v>
      </c>
      <c r="B37" s="64" t="s">
        <v>79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6"/>
      <c r="O37" s="36">
        <v>46</v>
      </c>
    </row>
    <row r="38" spans="1:15" s="33" customFormat="1" ht="16.5" customHeight="1">
      <c r="A38" s="28" t="s">
        <v>80</v>
      </c>
      <c r="B38" s="64" t="s">
        <v>81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6"/>
      <c r="O38" s="36">
        <v>62</v>
      </c>
    </row>
    <row r="39" spans="1:15" s="33" customFormat="1" ht="16.5" customHeight="1">
      <c r="A39" s="28" t="s">
        <v>82</v>
      </c>
      <c r="B39" s="64" t="s">
        <v>83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6"/>
      <c r="O39" s="36">
        <v>244</v>
      </c>
    </row>
    <row r="40" spans="1:15" s="33" customFormat="1" ht="16.5" customHeight="1">
      <c r="A40" s="28" t="s">
        <v>84</v>
      </c>
      <c r="B40" s="64" t="s">
        <v>85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6"/>
      <c r="O40" s="36">
        <v>2122</v>
      </c>
    </row>
    <row r="41" spans="1:15" s="33" customFormat="1" ht="16.5" customHeight="1">
      <c r="A41" s="28" t="s">
        <v>86</v>
      </c>
      <c r="B41" s="64" t="s">
        <v>87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6"/>
      <c r="O41" s="36">
        <v>575</v>
      </c>
    </row>
    <row r="42" spans="1:15" s="33" customFormat="1" ht="16.5" customHeight="1">
      <c r="A42" s="28" t="s">
        <v>88</v>
      </c>
      <c r="B42" s="64" t="s">
        <v>89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6"/>
      <c r="O42" s="36">
        <v>4785</v>
      </c>
    </row>
    <row r="43" spans="1:15" s="33" customFormat="1" ht="16.5" customHeight="1">
      <c r="A43" s="28" t="s">
        <v>90</v>
      </c>
      <c r="B43" s="64" t="s">
        <v>91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6"/>
      <c r="O43" s="36"/>
    </row>
    <row r="44" spans="1:15" s="33" customFormat="1" ht="16.5" customHeight="1">
      <c r="A44" s="28" t="s">
        <v>92</v>
      </c>
      <c r="B44" s="64" t="s">
        <v>93</v>
      </c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6"/>
      <c r="O44" s="36">
        <v>59</v>
      </c>
    </row>
    <row r="45" spans="1:15" s="33" customFormat="1" ht="16.5" customHeight="1">
      <c r="A45" s="28" t="s">
        <v>94</v>
      </c>
      <c r="B45" s="64" t="s">
        <v>95</v>
      </c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6"/>
      <c r="O45" s="36"/>
    </row>
    <row r="46" spans="1:15" s="33" customFormat="1" ht="16.5" customHeight="1">
      <c r="A46" s="28" t="s">
        <v>96</v>
      </c>
      <c r="B46" s="64" t="s">
        <v>97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6"/>
      <c r="O46" s="36">
        <v>165</v>
      </c>
    </row>
    <row r="47" spans="1:15" s="33" customFormat="1" ht="16.5" customHeight="1">
      <c r="A47" s="28" t="s">
        <v>98</v>
      </c>
      <c r="B47" s="64" t="s">
        <v>99</v>
      </c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6"/>
      <c r="O47" s="36"/>
    </row>
    <row r="48" spans="1:15" s="33" customFormat="1" ht="16.5" customHeight="1">
      <c r="A48" s="28" t="s">
        <v>100</v>
      </c>
      <c r="B48" s="64" t="s">
        <v>101</v>
      </c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6"/>
      <c r="O48" s="36">
        <v>245</v>
      </c>
    </row>
    <row r="49" spans="1:15" s="33" customFormat="1" ht="16.5" customHeight="1">
      <c r="A49" s="28" t="s">
        <v>102</v>
      </c>
      <c r="B49" s="64" t="s">
        <v>103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6"/>
      <c r="O49" s="36"/>
    </row>
    <row r="50" spans="1:15" s="33" customFormat="1" ht="16.5" customHeight="1">
      <c r="A50" s="28" t="s">
        <v>104</v>
      </c>
      <c r="B50" s="64" t="s">
        <v>105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6"/>
      <c r="O50" s="36"/>
    </row>
    <row r="51" spans="1:15" s="33" customFormat="1" ht="16.5" customHeight="1">
      <c r="A51" s="28" t="s">
        <v>106</v>
      </c>
      <c r="B51" s="64" t="s">
        <v>107</v>
      </c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6"/>
      <c r="O51" s="36"/>
    </row>
    <row r="52" spans="1:15" s="33" customFormat="1" ht="16.5" customHeight="1">
      <c r="A52" s="28" t="s">
        <v>108</v>
      </c>
      <c r="B52" s="64" t="s">
        <v>109</v>
      </c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6"/>
      <c r="O52" s="36"/>
    </row>
    <row r="53" spans="1:15" s="33" customFormat="1" ht="16.5" customHeight="1">
      <c r="A53" s="28" t="s">
        <v>110</v>
      </c>
      <c r="B53" s="64" t="s">
        <v>111</v>
      </c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6"/>
      <c r="O53" s="36"/>
    </row>
    <row r="54" spans="1:15" s="33" customFormat="1" ht="16.5" customHeight="1">
      <c r="A54" s="28" t="s">
        <v>112</v>
      </c>
      <c r="B54" s="64" t="s">
        <v>113</v>
      </c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6"/>
      <c r="O54" s="36"/>
    </row>
    <row r="55" spans="1:15" s="33" customFormat="1" ht="16.5" customHeight="1">
      <c r="A55" s="28" t="s">
        <v>114</v>
      </c>
      <c r="B55" s="64" t="s">
        <v>115</v>
      </c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6"/>
      <c r="O55" s="36">
        <v>981</v>
      </c>
    </row>
    <row r="56" spans="1:15" s="33" customFormat="1" ht="16.5" customHeight="1">
      <c r="A56" s="28" t="s">
        <v>116</v>
      </c>
      <c r="B56" s="64" t="s">
        <v>117</v>
      </c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6"/>
      <c r="O56" s="36">
        <v>26202</v>
      </c>
    </row>
    <row r="57" spans="1:15" ht="15.75">
      <c r="A57" s="19"/>
      <c r="B57" s="20"/>
      <c r="C57" s="20"/>
      <c r="D57" s="20"/>
      <c r="E57" s="20"/>
      <c r="F57" s="20"/>
      <c r="G57" s="20"/>
      <c r="H57" s="20"/>
      <c r="I57" s="20"/>
      <c r="J57" s="21"/>
      <c r="K57" s="20"/>
      <c r="L57" s="20"/>
      <c r="M57" s="20"/>
      <c r="N57" s="20"/>
      <c r="O57" s="20"/>
    </row>
    <row r="58" spans="1:15" ht="18">
      <c r="A58" s="9"/>
      <c r="B58" s="73" t="s">
        <v>118</v>
      </c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5"/>
      <c r="O58" s="10" t="s">
        <v>28</v>
      </c>
    </row>
    <row r="59" spans="1:15" s="33" customFormat="1" ht="16.5" customHeight="1">
      <c r="A59" s="28" t="s">
        <v>119</v>
      </c>
      <c r="B59" s="64" t="s">
        <v>120</v>
      </c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6"/>
      <c r="O59" s="36">
        <f>640+85</f>
        <v>725</v>
      </c>
    </row>
    <row r="60" spans="1:15" s="33" customFormat="1" ht="16.5" customHeight="1">
      <c r="A60" s="28" t="s">
        <v>121</v>
      </c>
      <c r="B60" s="64" t="s">
        <v>122</v>
      </c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6"/>
      <c r="O60" s="36"/>
    </row>
    <row r="61" spans="1:15" s="33" customFormat="1" ht="16.5" customHeight="1">
      <c r="A61" s="28" t="s">
        <v>123</v>
      </c>
      <c r="B61" s="64" t="s">
        <v>124</v>
      </c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6"/>
      <c r="O61" s="36"/>
    </row>
    <row r="62" spans="1:15" ht="15.75">
      <c r="A62" s="22"/>
      <c r="B62" s="20"/>
      <c r="C62" s="20"/>
      <c r="D62" s="20"/>
      <c r="E62" s="20"/>
      <c r="F62" s="20"/>
      <c r="G62" s="20"/>
      <c r="H62" s="20"/>
      <c r="I62" s="20"/>
      <c r="J62" s="21"/>
      <c r="K62" s="21"/>
      <c r="L62" s="21"/>
      <c r="M62" s="21"/>
      <c r="N62" s="21"/>
      <c r="O62" s="20"/>
    </row>
    <row r="63" spans="1:15" ht="18">
      <c r="A63" s="9"/>
      <c r="B63" s="73" t="s">
        <v>125</v>
      </c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5"/>
      <c r="O63" s="10" t="s">
        <v>28</v>
      </c>
    </row>
    <row r="64" spans="1:15" s="33" customFormat="1" ht="16.5" customHeight="1">
      <c r="A64" s="28" t="s">
        <v>126</v>
      </c>
      <c r="B64" s="64" t="s">
        <v>127</v>
      </c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6"/>
      <c r="O64" s="36"/>
    </row>
    <row r="65" spans="1:15" s="33" customFormat="1" ht="16.5" customHeight="1">
      <c r="A65" s="28" t="s">
        <v>128</v>
      </c>
      <c r="B65" s="64" t="s">
        <v>129</v>
      </c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6"/>
      <c r="O65" s="36"/>
    </row>
    <row r="66" spans="1:15" s="33" customFormat="1" ht="16.5" customHeight="1">
      <c r="A66" s="28" t="s">
        <v>130</v>
      </c>
      <c r="B66" s="64" t="s">
        <v>131</v>
      </c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6"/>
      <c r="O66" s="36"/>
    </row>
    <row r="67" spans="1:15" s="33" customFormat="1" ht="16.5" customHeight="1">
      <c r="A67" s="28" t="s">
        <v>132</v>
      </c>
      <c r="B67" s="64" t="s">
        <v>133</v>
      </c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6"/>
      <c r="O67" s="36"/>
    </row>
    <row r="68" spans="1:15" s="33" customFormat="1" ht="16.5" customHeight="1">
      <c r="A68" s="28" t="s">
        <v>134</v>
      </c>
      <c r="B68" s="64" t="s">
        <v>135</v>
      </c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6"/>
      <c r="O68" s="36"/>
    </row>
    <row r="69" spans="1:15" s="33" customFormat="1" ht="16.5" customHeight="1">
      <c r="A69" s="28" t="s">
        <v>136</v>
      </c>
      <c r="B69" s="64" t="s">
        <v>137</v>
      </c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6"/>
      <c r="O69" s="36"/>
    </row>
    <row r="70" spans="1:15" s="33" customFormat="1" ht="16.5" customHeight="1">
      <c r="A70" s="28" t="s">
        <v>138</v>
      </c>
      <c r="B70" s="64" t="s">
        <v>139</v>
      </c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6"/>
      <c r="O70" s="36"/>
    </row>
    <row r="71" spans="1:15" s="33" customFormat="1" ht="16.5" customHeight="1">
      <c r="A71" s="28" t="s">
        <v>140</v>
      </c>
      <c r="B71" s="64" t="s">
        <v>141</v>
      </c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6"/>
      <c r="O71" s="36"/>
    </row>
    <row r="72" spans="1:15" s="33" customFormat="1" ht="16.5" customHeight="1">
      <c r="A72" s="28" t="s">
        <v>142</v>
      </c>
      <c r="B72" s="64" t="s">
        <v>143</v>
      </c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6"/>
      <c r="O72" s="36"/>
    </row>
    <row r="73" spans="1:15" s="33" customFormat="1" ht="16.5" customHeight="1">
      <c r="A73" s="28" t="s">
        <v>144</v>
      </c>
      <c r="B73" s="64" t="s">
        <v>145</v>
      </c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6"/>
      <c r="O73" s="36"/>
    </row>
    <row r="74" spans="1:15" s="33" customFormat="1" ht="16.5" customHeight="1">
      <c r="A74" s="28" t="s">
        <v>146</v>
      </c>
      <c r="B74" s="64" t="s">
        <v>147</v>
      </c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6"/>
      <c r="O74" s="36"/>
    </row>
    <row r="75" spans="1:15" s="33" customFormat="1" ht="16.5" customHeight="1">
      <c r="A75" s="28" t="s">
        <v>148</v>
      </c>
      <c r="B75" s="64" t="s">
        <v>149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6"/>
      <c r="O75" s="36"/>
    </row>
    <row r="76" spans="1:15" s="33" customFormat="1" ht="16.5" customHeight="1">
      <c r="A76" s="28" t="s">
        <v>150</v>
      </c>
      <c r="B76" s="64" t="s">
        <v>151</v>
      </c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6"/>
      <c r="O76" s="36"/>
    </row>
    <row r="77" spans="1:15" s="33" customFormat="1" ht="16.5" customHeight="1">
      <c r="A77" s="28" t="s">
        <v>152</v>
      </c>
      <c r="B77" s="64" t="s">
        <v>153</v>
      </c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6"/>
      <c r="O77" s="36"/>
    </row>
    <row r="78" spans="1:15" s="33" customFormat="1" ht="16.5" customHeight="1">
      <c r="A78" s="28" t="s">
        <v>154</v>
      </c>
      <c r="B78" s="64" t="s">
        <v>155</v>
      </c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6"/>
      <c r="O78" s="36"/>
    </row>
    <row r="79" spans="1:15" s="33" customFormat="1" ht="16.5" customHeight="1">
      <c r="A79" s="28" t="s">
        <v>156</v>
      </c>
      <c r="B79" s="64" t="s">
        <v>157</v>
      </c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6"/>
      <c r="O79" s="36"/>
    </row>
    <row r="80" spans="1:15" s="33" customFormat="1" ht="16.5" customHeight="1" thickBot="1">
      <c r="A80" s="47" t="s">
        <v>158</v>
      </c>
      <c r="B80" s="70" t="s">
        <v>159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2"/>
      <c r="O80" s="48">
        <f>SUM(O64:O79)</f>
        <v>0</v>
      </c>
    </row>
    <row r="81" spans="1:15" ht="16.5" thickTop="1">
      <c r="A81" s="20"/>
      <c r="B81" s="20"/>
      <c r="C81" s="20"/>
      <c r="D81" s="20"/>
      <c r="E81" s="20"/>
      <c r="F81" s="20"/>
      <c r="G81" s="20"/>
      <c r="H81" s="20"/>
      <c r="I81" s="20"/>
      <c r="J81" s="21"/>
      <c r="K81" s="23"/>
      <c r="L81" s="23"/>
      <c r="M81" s="23"/>
      <c r="N81" s="23"/>
      <c r="O81" s="20"/>
    </row>
    <row r="82" spans="1:15" ht="18">
      <c r="A82" s="9"/>
      <c r="B82" s="73" t="s">
        <v>160</v>
      </c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5"/>
      <c r="O82" s="10" t="s">
        <v>28</v>
      </c>
    </row>
    <row r="83" spans="1:15" s="33" customFormat="1" ht="16.5" customHeight="1">
      <c r="A83" s="28" t="s">
        <v>161</v>
      </c>
      <c r="B83" s="64" t="s">
        <v>162</v>
      </c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6"/>
      <c r="O83" s="36"/>
    </row>
    <row r="84" spans="1:15" s="33" customFormat="1" ht="16.5" customHeight="1">
      <c r="A84" s="28" t="s">
        <v>163</v>
      </c>
      <c r="B84" s="64" t="s">
        <v>164</v>
      </c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6"/>
      <c r="O84" s="36"/>
    </row>
    <row r="85" spans="1:15" s="33" customFormat="1" ht="16.5" customHeight="1">
      <c r="A85" s="28" t="s">
        <v>165</v>
      </c>
      <c r="B85" s="64" t="s">
        <v>166</v>
      </c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6"/>
      <c r="O85" s="36"/>
    </row>
    <row r="86" spans="1:15" ht="15.75">
      <c r="A86" s="21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</row>
    <row r="87" spans="1:15" ht="25.5" customHeight="1">
      <c r="A87" s="67" t="s">
        <v>1</v>
      </c>
      <c r="B87" s="68" t="s">
        <v>2</v>
      </c>
      <c r="C87" s="53" t="s">
        <v>3</v>
      </c>
      <c r="D87" s="53"/>
      <c r="E87" s="53" t="s">
        <v>4</v>
      </c>
      <c r="F87" s="53"/>
      <c r="G87" s="53"/>
      <c r="H87" s="53" t="s">
        <v>5</v>
      </c>
      <c r="I87" s="53" t="s">
        <v>6</v>
      </c>
      <c r="J87" s="53" t="s">
        <v>7</v>
      </c>
      <c r="K87" s="53" t="s">
        <v>8</v>
      </c>
      <c r="L87" s="53" t="s">
        <v>9</v>
      </c>
      <c r="M87" s="53" t="s">
        <v>10</v>
      </c>
      <c r="N87" s="53" t="s">
        <v>11</v>
      </c>
      <c r="O87" s="53" t="s">
        <v>12</v>
      </c>
    </row>
    <row r="88" spans="1:15" ht="38.25">
      <c r="A88" s="67"/>
      <c r="B88" s="69"/>
      <c r="C88" s="2" t="s">
        <v>13</v>
      </c>
      <c r="D88" s="2" t="s">
        <v>14</v>
      </c>
      <c r="E88" s="2" t="s">
        <v>15</v>
      </c>
      <c r="F88" s="2" t="s">
        <v>16</v>
      </c>
      <c r="G88" s="2" t="s">
        <v>17</v>
      </c>
      <c r="H88" s="56"/>
      <c r="I88" s="53"/>
      <c r="J88" s="53"/>
      <c r="K88" s="53"/>
      <c r="L88" s="54"/>
      <c r="M88" s="54"/>
      <c r="N88" s="55"/>
      <c r="O88" s="54"/>
    </row>
    <row r="89" spans="1:15" ht="24.75" customHeight="1">
      <c r="A89" s="37">
        <v>10100</v>
      </c>
      <c r="B89" s="37" t="s">
        <v>167</v>
      </c>
      <c r="C89" s="27">
        <v>3</v>
      </c>
      <c r="D89" s="27">
        <v>9</v>
      </c>
      <c r="E89" s="27"/>
      <c r="F89" s="27">
        <f>10+9</f>
        <v>19</v>
      </c>
      <c r="G89" s="27">
        <v>237</v>
      </c>
      <c r="H89" s="27">
        <v>560</v>
      </c>
      <c r="I89" s="27"/>
      <c r="J89" s="27">
        <v>318</v>
      </c>
      <c r="K89" s="27">
        <v>43</v>
      </c>
      <c r="L89" s="27">
        <v>15</v>
      </c>
      <c r="M89" s="27">
        <v>11</v>
      </c>
      <c r="N89" s="27">
        <v>191</v>
      </c>
      <c r="O89" s="25">
        <f aca="true" t="shared" si="1" ref="O89:O95">SUM(C89:N89)</f>
        <v>1406</v>
      </c>
    </row>
    <row r="90" spans="1:15" ht="24.75" customHeight="1">
      <c r="A90" s="37">
        <v>10200</v>
      </c>
      <c r="B90" s="37" t="s">
        <v>168</v>
      </c>
      <c r="C90" s="27"/>
      <c r="D90" s="27">
        <v>9</v>
      </c>
      <c r="E90" s="27"/>
      <c r="F90" s="27">
        <f>2+1+5</f>
        <v>8</v>
      </c>
      <c r="G90" s="27">
        <v>159</v>
      </c>
      <c r="H90" s="27">
        <v>996</v>
      </c>
      <c r="I90" s="27"/>
      <c r="J90" s="27">
        <v>529</v>
      </c>
      <c r="K90" s="27">
        <v>37</v>
      </c>
      <c r="L90" s="27">
        <v>12</v>
      </c>
      <c r="M90" s="27">
        <v>8</v>
      </c>
      <c r="N90" s="27">
        <v>122</v>
      </c>
      <c r="O90" s="25">
        <f t="shared" si="1"/>
        <v>1880</v>
      </c>
    </row>
    <row r="91" spans="1:15" ht="24.75" customHeight="1">
      <c r="A91" s="37">
        <v>10300</v>
      </c>
      <c r="B91" s="37" t="s">
        <v>169</v>
      </c>
      <c r="C91" s="27"/>
      <c r="D91" s="27">
        <v>5</v>
      </c>
      <c r="E91" s="27"/>
      <c r="F91" s="27">
        <v>52</v>
      </c>
      <c r="G91" s="27">
        <v>231</v>
      </c>
      <c r="H91" s="27">
        <v>509</v>
      </c>
      <c r="I91" s="27"/>
      <c r="J91" s="27">
        <v>416</v>
      </c>
      <c r="K91" s="27"/>
      <c r="L91" s="27">
        <v>20</v>
      </c>
      <c r="M91" s="27">
        <v>13</v>
      </c>
      <c r="N91" s="27">
        <v>201</v>
      </c>
      <c r="O91" s="25">
        <f t="shared" si="1"/>
        <v>1447</v>
      </c>
    </row>
    <row r="92" spans="1:15" ht="24.75" customHeight="1">
      <c r="A92" s="37">
        <v>10400</v>
      </c>
      <c r="B92" s="37" t="s">
        <v>170</v>
      </c>
      <c r="C92" s="27">
        <v>25</v>
      </c>
      <c r="D92" s="27">
        <v>37</v>
      </c>
      <c r="E92" s="27">
        <f>364+6</f>
        <v>370</v>
      </c>
      <c r="F92" s="27">
        <f>11+3+11+6+2+38</f>
        <v>71</v>
      </c>
      <c r="G92" s="27">
        <v>304</v>
      </c>
      <c r="H92" s="27">
        <v>1023</v>
      </c>
      <c r="I92" s="27"/>
      <c r="J92" s="27">
        <v>261</v>
      </c>
      <c r="K92" s="27">
        <v>181</v>
      </c>
      <c r="L92" s="27">
        <v>19</v>
      </c>
      <c r="M92" s="27">
        <v>18</v>
      </c>
      <c r="N92" s="27">
        <v>282</v>
      </c>
      <c r="O92" s="25">
        <f t="shared" si="1"/>
        <v>2591</v>
      </c>
    </row>
    <row r="93" spans="1:15" ht="24.75" customHeight="1">
      <c r="A93" s="37">
        <v>10500</v>
      </c>
      <c r="B93" s="37" t="s">
        <v>171</v>
      </c>
      <c r="C93" s="27">
        <v>1166</v>
      </c>
      <c r="D93" s="27">
        <v>4</v>
      </c>
      <c r="E93" s="27"/>
      <c r="F93" s="27">
        <v>77</v>
      </c>
      <c r="G93" s="27">
        <v>56</v>
      </c>
      <c r="H93" s="27">
        <v>3210</v>
      </c>
      <c r="I93" s="27">
        <v>66</v>
      </c>
      <c r="J93" s="27">
        <v>196</v>
      </c>
      <c r="K93" s="27">
        <v>651</v>
      </c>
      <c r="L93" s="27">
        <v>4</v>
      </c>
      <c r="M93" s="27">
        <v>3</v>
      </c>
      <c r="N93" s="27">
        <v>47</v>
      </c>
      <c r="O93" s="25">
        <f t="shared" si="1"/>
        <v>5480</v>
      </c>
    </row>
    <row r="94" spans="1:15" ht="24.75" customHeight="1">
      <c r="A94" s="37">
        <v>10600</v>
      </c>
      <c r="B94" s="37" t="s">
        <v>172</v>
      </c>
      <c r="C94" s="27">
        <v>1</v>
      </c>
      <c r="D94" s="27">
        <v>3</v>
      </c>
      <c r="E94" s="27"/>
      <c r="F94" s="27">
        <f>515+238</f>
        <v>753</v>
      </c>
      <c r="G94" s="27">
        <v>121</v>
      </c>
      <c r="H94" s="27">
        <v>554</v>
      </c>
      <c r="I94" s="27"/>
      <c r="J94" s="27">
        <v>28</v>
      </c>
      <c r="K94" s="27">
        <v>65</v>
      </c>
      <c r="L94" s="27">
        <v>10</v>
      </c>
      <c r="M94" s="27">
        <v>8</v>
      </c>
      <c r="N94" s="27">
        <v>121</v>
      </c>
      <c r="O94" s="25">
        <f t="shared" si="1"/>
        <v>1664</v>
      </c>
    </row>
    <row r="95" spans="1:15" ht="28.5" customHeight="1" thickBot="1">
      <c r="A95" s="43">
        <v>19999</v>
      </c>
      <c r="B95" s="43" t="s">
        <v>173</v>
      </c>
      <c r="C95" s="44">
        <f aca="true" t="shared" si="2" ref="C95:N95">SUM(C89:C94)</f>
        <v>1195</v>
      </c>
      <c r="D95" s="44">
        <f t="shared" si="2"/>
        <v>67</v>
      </c>
      <c r="E95" s="44">
        <f t="shared" si="2"/>
        <v>370</v>
      </c>
      <c r="F95" s="44">
        <f t="shared" si="2"/>
        <v>980</v>
      </c>
      <c r="G95" s="44">
        <f t="shared" si="2"/>
        <v>1108</v>
      </c>
      <c r="H95" s="44">
        <f t="shared" si="2"/>
        <v>6852</v>
      </c>
      <c r="I95" s="44">
        <f t="shared" si="2"/>
        <v>66</v>
      </c>
      <c r="J95" s="44">
        <f t="shared" si="2"/>
        <v>1748</v>
      </c>
      <c r="K95" s="44">
        <f t="shared" si="2"/>
        <v>977</v>
      </c>
      <c r="L95" s="44">
        <f t="shared" si="2"/>
        <v>80</v>
      </c>
      <c r="M95" s="44">
        <f t="shared" si="2"/>
        <v>61</v>
      </c>
      <c r="N95" s="44">
        <f t="shared" si="2"/>
        <v>964</v>
      </c>
      <c r="O95" s="44">
        <f t="shared" si="1"/>
        <v>14468</v>
      </c>
    </row>
    <row r="96" spans="1:15" ht="24.75" customHeight="1" thickTop="1">
      <c r="A96" s="40">
        <v>20100</v>
      </c>
      <c r="B96" s="40" t="s">
        <v>174</v>
      </c>
      <c r="C96" s="41"/>
      <c r="D96" s="41"/>
      <c r="E96" s="27">
        <f>3543+(120)</f>
        <v>3663</v>
      </c>
      <c r="F96" s="41">
        <v>86</v>
      </c>
      <c r="G96" s="41">
        <v>9</v>
      </c>
      <c r="H96" s="41"/>
      <c r="I96" s="41"/>
      <c r="J96" s="41"/>
      <c r="K96" s="41"/>
      <c r="L96" s="41"/>
      <c r="M96" s="41">
        <v>0</v>
      </c>
      <c r="N96" s="41">
        <v>6</v>
      </c>
      <c r="O96" s="42">
        <f aca="true" t="shared" si="3" ref="O96:O138">SUM(C96:N96)</f>
        <v>3764</v>
      </c>
    </row>
    <row r="97" spans="1:15" ht="24.75" customHeight="1">
      <c r="A97" s="37">
        <v>20201</v>
      </c>
      <c r="B97" s="37" t="s">
        <v>175</v>
      </c>
      <c r="C97" s="27"/>
      <c r="D97" s="27"/>
      <c r="E97" s="27">
        <f>14181+120+62</f>
        <v>14363</v>
      </c>
      <c r="F97" s="27"/>
      <c r="G97" s="27">
        <v>242</v>
      </c>
      <c r="H97" s="27">
        <v>920</v>
      </c>
      <c r="I97" s="27"/>
      <c r="J97" s="27">
        <v>125</v>
      </c>
      <c r="K97" s="27">
        <v>238</v>
      </c>
      <c r="L97" s="27"/>
      <c r="M97" s="27">
        <v>10</v>
      </c>
      <c r="N97" s="27">
        <v>164</v>
      </c>
      <c r="O97" s="25">
        <f t="shared" si="3"/>
        <v>16062</v>
      </c>
    </row>
    <row r="98" spans="1:15" ht="24.75" customHeight="1">
      <c r="A98" s="37">
        <v>20202</v>
      </c>
      <c r="B98" s="37" t="s">
        <v>176</v>
      </c>
      <c r="C98" s="27"/>
      <c r="D98" s="27"/>
      <c r="E98" s="27">
        <f>2365+120</f>
        <v>2485</v>
      </c>
      <c r="F98" s="27"/>
      <c r="G98" s="27">
        <v>10</v>
      </c>
      <c r="H98" s="27"/>
      <c r="I98" s="27"/>
      <c r="J98" s="27"/>
      <c r="K98" s="27"/>
      <c r="L98" s="27"/>
      <c r="M98" s="27">
        <v>1</v>
      </c>
      <c r="N98" s="27">
        <v>7</v>
      </c>
      <c r="O98" s="25">
        <f t="shared" si="3"/>
        <v>2503</v>
      </c>
    </row>
    <row r="99" spans="1:15" ht="24.75" customHeight="1">
      <c r="A99" s="37">
        <v>20300</v>
      </c>
      <c r="B99" s="37" t="s">
        <v>177</v>
      </c>
      <c r="C99" s="27"/>
      <c r="D99" s="27"/>
      <c r="E99" s="27">
        <v>363</v>
      </c>
      <c r="F99" s="27"/>
      <c r="G99" s="27">
        <v>0</v>
      </c>
      <c r="H99" s="27"/>
      <c r="I99" s="27"/>
      <c r="J99" s="27"/>
      <c r="K99" s="27"/>
      <c r="L99" s="27"/>
      <c r="M99" s="27">
        <v>0</v>
      </c>
      <c r="N99" s="27">
        <v>0</v>
      </c>
      <c r="O99" s="25">
        <f t="shared" si="3"/>
        <v>363</v>
      </c>
    </row>
    <row r="100" spans="1:15" ht="29.25" customHeight="1">
      <c r="A100" s="37">
        <v>20401</v>
      </c>
      <c r="B100" s="37" t="s">
        <v>178</v>
      </c>
      <c r="C100" s="27"/>
      <c r="D100" s="27"/>
      <c r="E100" s="27">
        <v>26408</v>
      </c>
      <c r="F100" s="27"/>
      <c r="G100" s="27">
        <v>119</v>
      </c>
      <c r="H100" s="27"/>
      <c r="I100" s="27"/>
      <c r="J100" s="27"/>
      <c r="K100" s="27"/>
      <c r="L100" s="27"/>
      <c r="M100" s="27">
        <v>5</v>
      </c>
      <c r="N100" s="27">
        <v>81</v>
      </c>
      <c r="O100" s="25">
        <f t="shared" si="3"/>
        <v>26613</v>
      </c>
    </row>
    <row r="101" spans="1:15" ht="28.5" customHeight="1">
      <c r="A101" s="37">
        <v>20402</v>
      </c>
      <c r="B101" s="37" t="s">
        <v>179</v>
      </c>
      <c r="C101" s="27">
        <f>6942+9466</f>
        <v>16408</v>
      </c>
      <c r="D101" s="27">
        <v>2</v>
      </c>
      <c r="E101" s="27">
        <f>3532+6730</f>
        <v>10262</v>
      </c>
      <c r="F101" s="27">
        <v>86</v>
      </c>
      <c r="G101" s="27">
        <v>182</v>
      </c>
      <c r="H101" s="27">
        <v>282</v>
      </c>
      <c r="I101" s="27"/>
      <c r="J101" s="27"/>
      <c r="K101" s="27">
        <v>36</v>
      </c>
      <c r="L101" s="27">
        <v>1</v>
      </c>
      <c r="M101" s="27">
        <v>8</v>
      </c>
      <c r="N101" s="27">
        <v>125</v>
      </c>
      <c r="O101" s="25">
        <f t="shared" si="3"/>
        <v>27392</v>
      </c>
    </row>
    <row r="102" spans="1:15" ht="24.75" customHeight="1">
      <c r="A102" s="37">
        <v>20500</v>
      </c>
      <c r="B102" s="37" t="s">
        <v>180</v>
      </c>
      <c r="C102" s="27"/>
      <c r="D102" s="27"/>
      <c r="E102" s="27">
        <f>4651-59</f>
        <v>4592</v>
      </c>
      <c r="F102" s="27">
        <f>503+2+58</f>
        <v>563</v>
      </c>
      <c r="G102" s="27">
        <v>24</v>
      </c>
      <c r="H102" s="27"/>
      <c r="I102" s="27"/>
      <c r="J102" s="27"/>
      <c r="K102" s="27"/>
      <c r="L102" s="27"/>
      <c r="M102" s="27">
        <v>1</v>
      </c>
      <c r="N102" s="27">
        <v>17</v>
      </c>
      <c r="O102" s="25">
        <f t="shared" si="3"/>
        <v>5197</v>
      </c>
    </row>
    <row r="103" spans="1:15" ht="24.75" customHeight="1">
      <c r="A103" s="37">
        <v>20601</v>
      </c>
      <c r="B103" s="37" t="s">
        <v>181</v>
      </c>
      <c r="C103" s="27">
        <f>438+282</f>
        <v>720</v>
      </c>
      <c r="D103" s="27">
        <v>101</v>
      </c>
      <c r="E103" s="27">
        <f>256+2808+4785+48+5089</f>
        <v>12986</v>
      </c>
      <c r="F103" s="27">
        <v>29</v>
      </c>
      <c r="G103" s="27">
        <v>3436</v>
      </c>
      <c r="H103" s="27">
        <v>5713</v>
      </c>
      <c r="I103" s="27">
        <f>66+66</f>
        <v>132</v>
      </c>
      <c r="J103" s="27">
        <v>628</v>
      </c>
      <c r="K103" s="27">
        <v>951</v>
      </c>
      <c r="L103" s="27">
        <v>691</v>
      </c>
      <c r="M103" s="27">
        <v>148</v>
      </c>
      <c r="N103" s="27">
        <v>2341</v>
      </c>
      <c r="O103" s="25">
        <f t="shared" si="3"/>
        <v>27876</v>
      </c>
    </row>
    <row r="104" spans="1:15" ht="24.75" customHeight="1">
      <c r="A104" s="37">
        <v>20602</v>
      </c>
      <c r="B104" s="37" t="s">
        <v>182</v>
      </c>
      <c r="C104" s="27">
        <v>1974</v>
      </c>
      <c r="D104" s="27">
        <v>16</v>
      </c>
      <c r="E104" s="27">
        <v>1122</v>
      </c>
      <c r="F104" s="27">
        <f>159+6+45+35</f>
        <v>245</v>
      </c>
      <c r="G104" s="27">
        <v>1466</v>
      </c>
      <c r="H104" s="27">
        <v>2448</v>
      </c>
      <c r="I104" s="27"/>
      <c r="J104" s="27">
        <v>598</v>
      </c>
      <c r="K104" s="27">
        <v>309</v>
      </c>
      <c r="L104" s="27">
        <v>415</v>
      </c>
      <c r="M104" s="27">
        <v>22</v>
      </c>
      <c r="N104" s="27">
        <v>340</v>
      </c>
      <c r="O104" s="25">
        <f t="shared" si="3"/>
        <v>8955</v>
      </c>
    </row>
    <row r="105" spans="1:15" ht="24.75" customHeight="1">
      <c r="A105" s="37">
        <v>20603</v>
      </c>
      <c r="B105" s="37" t="s">
        <v>183</v>
      </c>
      <c r="C105" s="27">
        <f>32+201</f>
        <v>233</v>
      </c>
      <c r="D105" s="27">
        <v>67</v>
      </c>
      <c r="E105" s="27">
        <v>90</v>
      </c>
      <c r="F105" s="27">
        <f>179+59+7+57+45+169+58</f>
        <v>574</v>
      </c>
      <c r="G105" s="27">
        <v>3304</v>
      </c>
      <c r="H105" s="27">
        <v>5477</v>
      </c>
      <c r="I105" s="27">
        <f>66+66</f>
        <v>132</v>
      </c>
      <c r="J105" s="27">
        <v>1538</v>
      </c>
      <c r="K105" s="27">
        <v>999</v>
      </c>
      <c r="L105" s="27">
        <v>940</v>
      </c>
      <c r="M105" s="27">
        <v>100</v>
      </c>
      <c r="N105" s="27">
        <v>1591</v>
      </c>
      <c r="O105" s="25">
        <f t="shared" si="3"/>
        <v>15045</v>
      </c>
    </row>
    <row r="106" spans="1:15" ht="24.75" customHeight="1">
      <c r="A106" s="37">
        <v>20700</v>
      </c>
      <c r="B106" s="37" t="s">
        <v>184</v>
      </c>
      <c r="C106" s="27"/>
      <c r="D106" s="27"/>
      <c r="E106" s="27">
        <v>3985</v>
      </c>
      <c r="F106" s="27"/>
      <c r="G106" s="27">
        <v>25</v>
      </c>
      <c r="H106" s="27"/>
      <c r="I106" s="27"/>
      <c r="J106" s="27"/>
      <c r="K106" s="27"/>
      <c r="L106" s="27"/>
      <c r="M106" s="27">
        <v>2</v>
      </c>
      <c r="N106" s="27">
        <v>17</v>
      </c>
      <c r="O106" s="25">
        <f t="shared" si="3"/>
        <v>4029</v>
      </c>
    </row>
    <row r="107" spans="1:15" ht="27.75" customHeight="1">
      <c r="A107" s="37">
        <v>20801</v>
      </c>
      <c r="B107" s="37" t="s">
        <v>185</v>
      </c>
      <c r="C107" s="27">
        <v>616</v>
      </c>
      <c r="D107" s="27">
        <v>37</v>
      </c>
      <c r="E107" s="27">
        <v>1151</v>
      </c>
      <c r="F107" s="27"/>
      <c r="G107" s="27">
        <v>479</v>
      </c>
      <c r="H107" s="27">
        <v>541</v>
      </c>
      <c r="I107" s="27"/>
      <c r="J107" s="27">
        <v>61</v>
      </c>
      <c r="K107" s="27">
        <v>4</v>
      </c>
      <c r="L107" s="27"/>
      <c r="M107" s="27">
        <v>21</v>
      </c>
      <c r="N107" s="27">
        <v>326</v>
      </c>
      <c r="O107" s="25">
        <f t="shared" si="3"/>
        <v>3236</v>
      </c>
    </row>
    <row r="108" spans="1:15" ht="27.75" customHeight="1">
      <c r="A108" s="37">
        <v>20802</v>
      </c>
      <c r="B108" s="37" t="s">
        <v>186</v>
      </c>
      <c r="C108" s="27">
        <v>179</v>
      </c>
      <c r="D108" s="27">
        <v>10</v>
      </c>
      <c r="E108" s="27">
        <v>25</v>
      </c>
      <c r="F108" s="27">
        <f>14+69+58+14+55+57+91</f>
        <v>358</v>
      </c>
      <c r="G108" s="27">
        <v>655</v>
      </c>
      <c r="H108" s="27">
        <v>1765</v>
      </c>
      <c r="I108" s="27"/>
      <c r="J108" s="27">
        <v>99</v>
      </c>
      <c r="K108" s="27">
        <v>85</v>
      </c>
      <c r="L108" s="27">
        <v>106</v>
      </c>
      <c r="M108" s="27">
        <v>28</v>
      </c>
      <c r="N108" s="27">
        <v>446</v>
      </c>
      <c r="O108" s="25">
        <f t="shared" si="3"/>
        <v>3756</v>
      </c>
    </row>
    <row r="109" spans="1:15" ht="27.75" customHeight="1">
      <c r="A109" s="37">
        <v>20803</v>
      </c>
      <c r="B109" s="37" t="s">
        <v>187</v>
      </c>
      <c r="C109" s="27">
        <v>67</v>
      </c>
      <c r="D109" s="27">
        <v>26</v>
      </c>
      <c r="E109" s="27">
        <v>0</v>
      </c>
      <c r="F109" s="27">
        <f>56+145</f>
        <v>201</v>
      </c>
      <c r="G109" s="27">
        <v>885</v>
      </c>
      <c r="H109" s="27">
        <v>2333</v>
      </c>
      <c r="I109" s="27"/>
      <c r="J109" s="27"/>
      <c r="K109" s="27">
        <v>108</v>
      </c>
      <c r="L109" s="27">
        <v>50</v>
      </c>
      <c r="M109" s="27">
        <v>38</v>
      </c>
      <c r="N109" s="27">
        <v>602</v>
      </c>
      <c r="O109" s="25">
        <f t="shared" si="3"/>
        <v>4310</v>
      </c>
    </row>
    <row r="110" spans="1:15" ht="27.75" customHeight="1">
      <c r="A110" s="37">
        <v>20804</v>
      </c>
      <c r="B110" s="37" t="s">
        <v>188</v>
      </c>
      <c r="C110" s="27"/>
      <c r="D110" s="27"/>
      <c r="E110" s="27">
        <v>4755</v>
      </c>
      <c r="F110" s="27"/>
      <c r="G110" s="27">
        <v>0</v>
      </c>
      <c r="H110" s="27"/>
      <c r="I110" s="27"/>
      <c r="J110" s="27"/>
      <c r="K110" s="27"/>
      <c r="L110" s="27"/>
      <c r="M110" s="27">
        <v>0</v>
      </c>
      <c r="N110" s="27">
        <v>0</v>
      </c>
      <c r="O110" s="25">
        <f t="shared" si="3"/>
        <v>4755</v>
      </c>
    </row>
    <row r="111" spans="1:15" ht="27.75" customHeight="1">
      <c r="A111" s="37">
        <v>20805</v>
      </c>
      <c r="B111" s="37" t="s">
        <v>189</v>
      </c>
      <c r="C111" s="27">
        <v>77</v>
      </c>
      <c r="D111" s="27">
        <f>10+22</f>
        <v>32</v>
      </c>
      <c r="E111" s="27">
        <v>124</v>
      </c>
      <c r="F111" s="27"/>
      <c r="G111" s="27">
        <v>241</v>
      </c>
      <c r="H111" s="27">
        <v>1219</v>
      </c>
      <c r="I111" s="27"/>
      <c r="J111" s="27">
        <v>30</v>
      </c>
      <c r="K111" s="27">
        <v>19</v>
      </c>
      <c r="L111" s="27">
        <v>3</v>
      </c>
      <c r="M111" s="27">
        <v>10</v>
      </c>
      <c r="N111" s="27">
        <v>164</v>
      </c>
      <c r="O111" s="25">
        <f t="shared" si="3"/>
        <v>1919</v>
      </c>
    </row>
    <row r="112" spans="1:15" ht="27.75" customHeight="1">
      <c r="A112" s="37">
        <v>20806</v>
      </c>
      <c r="B112" s="37" t="s">
        <v>190</v>
      </c>
      <c r="C112" s="27"/>
      <c r="D112" s="27"/>
      <c r="E112" s="27">
        <v>0</v>
      </c>
      <c r="F112" s="27"/>
      <c r="G112" s="27">
        <v>0</v>
      </c>
      <c r="H112" s="27"/>
      <c r="I112" s="27"/>
      <c r="J112" s="27"/>
      <c r="K112" s="27"/>
      <c r="L112" s="27"/>
      <c r="M112" s="27">
        <v>0</v>
      </c>
      <c r="N112" s="27">
        <v>0</v>
      </c>
      <c r="O112" s="25">
        <f t="shared" si="3"/>
        <v>0</v>
      </c>
    </row>
    <row r="113" spans="1:15" ht="27.75" customHeight="1">
      <c r="A113" s="37">
        <v>20807</v>
      </c>
      <c r="B113" s="37" t="s">
        <v>191</v>
      </c>
      <c r="C113" s="27">
        <v>55</v>
      </c>
      <c r="D113" s="27"/>
      <c r="E113" s="27">
        <v>0</v>
      </c>
      <c r="F113" s="27"/>
      <c r="G113" s="27">
        <v>0</v>
      </c>
      <c r="H113" s="27">
        <v>257</v>
      </c>
      <c r="I113" s="27"/>
      <c r="J113" s="27"/>
      <c r="K113" s="27"/>
      <c r="L113" s="27"/>
      <c r="M113" s="27">
        <v>0</v>
      </c>
      <c r="N113" s="27">
        <v>0</v>
      </c>
      <c r="O113" s="25">
        <f t="shared" si="3"/>
        <v>312</v>
      </c>
    </row>
    <row r="114" spans="1:15" ht="27.75" customHeight="1">
      <c r="A114" s="37">
        <v>20808</v>
      </c>
      <c r="B114" s="37" t="s">
        <v>192</v>
      </c>
      <c r="C114" s="27"/>
      <c r="D114" s="27"/>
      <c r="E114" s="27">
        <v>0</v>
      </c>
      <c r="F114" s="27"/>
      <c r="G114" s="27">
        <v>0</v>
      </c>
      <c r="H114" s="27"/>
      <c r="I114" s="27"/>
      <c r="J114" s="27"/>
      <c r="K114" s="27"/>
      <c r="L114" s="27"/>
      <c r="M114" s="27">
        <v>0</v>
      </c>
      <c r="N114" s="27">
        <v>0</v>
      </c>
      <c r="O114" s="25">
        <f t="shared" si="3"/>
        <v>0</v>
      </c>
    </row>
    <row r="115" spans="1:15" ht="27.75" customHeight="1">
      <c r="A115" s="37">
        <v>20901</v>
      </c>
      <c r="B115" s="37" t="s">
        <v>193</v>
      </c>
      <c r="C115" s="27">
        <v>73</v>
      </c>
      <c r="D115" s="27"/>
      <c r="E115" s="27">
        <v>0</v>
      </c>
      <c r="F115" s="27"/>
      <c r="G115" s="27">
        <v>135</v>
      </c>
      <c r="H115" s="27">
        <v>1418</v>
      </c>
      <c r="I115" s="27"/>
      <c r="J115" s="27">
        <v>22</v>
      </c>
      <c r="K115" s="27"/>
      <c r="L115" s="27"/>
      <c r="M115" s="27">
        <v>5</v>
      </c>
      <c r="N115" s="27">
        <v>92</v>
      </c>
      <c r="O115" s="25">
        <f t="shared" si="3"/>
        <v>1745</v>
      </c>
    </row>
    <row r="116" spans="1:15" ht="27.75" customHeight="1">
      <c r="A116" s="37">
        <v>20902</v>
      </c>
      <c r="B116" s="37" t="s">
        <v>194</v>
      </c>
      <c r="C116" s="27"/>
      <c r="D116" s="27"/>
      <c r="E116" s="27">
        <v>0</v>
      </c>
      <c r="F116" s="27"/>
      <c r="G116" s="27">
        <v>11</v>
      </c>
      <c r="H116" s="27"/>
      <c r="I116" s="27"/>
      <c r="J116" s="27"/>
      <c r="K116" s="27"/>
      <c r="L116" s="27"/>
      <c r="M116" s="27">
        <v>0</v>
      </c>
      <c r="N116" s="27">
        <v>0</v>
      </c>
      <c r="O116" s="25">
        <f t="shared" si="3"/>
        <v>11</v>
      </c>
    </row>
    <row r="117" spans="1:15" ht="27.75" customHeight="1">
      <c r="A117" s="37">
        <v>20903</v>
      </c>
      <c r="B117" s="37" t="s">
        <v>195</v>
      </c>
      <c r="C117" s="27"/>
      <c r="D117" s="27">
        <v>18</v>
      </c>
      <c r="E117" s="27">
        <v>0</v>
      </c>
      <c r="F117" s="27"/>
      <c r="G117" s="27">
        <v>133</v>
      </c>
      <c r="H117" s="27">
        <v>93</v>
      </c>
      <c r="I117" s="27"/>
      <c r="J117" s="27"/>
      <c r="K117" s="27"/>
      <c r="L117" s="27"/>
      <c r="M117" s="27">
        <v>5</v>
      </c>
      <c r="N117" s="27">
        <v>98</v>
      </c>
      <c r="O117" s="25">
        <f t="shared" si="3"/>
        <v>347</v>
      </c>
    </row>
    <row r="118" spans="1:15" ht="27.75" customHeight="1">
      <c r="A118" s="37">
        <v>20904</v>
      </c>
      <c r="B118" s="37" t="s">
        <v>196</v>
      </c>
      <c r="C118" s="27"/>
      <c r="D118" s="27"/>
      <c r="E118" s="27">
        <v>0</v>
      </c>
      <c r="F118" s="27"/>
      <c r="G118" s="27">
        <v>0</v>
      </c>
      <c r="H118" s="27"/>
      <c r="I118" s="27"/>
      <c r="J118" s="27"/>
      <c r="K118" s="27"/>
      <c r="L118" s="27"/>
      <c r="M118" s="27">
        <v>0</v>
      </c>
      <c r="N118" s="27">
        <v>0</v>
      </c>
      <c r="O118" s="25">
        <f t="shared" si="3"/>
        <v>0</v>
      </c>
    </row>
    <row r="119" spans="1:15" ht="27.75" customHeight="1">
      <c r="A119" s="37">
        <v>20905</v>
      </c>
      <c r="B119" s="37" t="s">
        <v>197</v>
      </c>
      <c r="C119" s="27"/>
      <c r="D119" s="27"/>
      <c r="E119" s="27">
        <v>0</v>
      </c>
      <c r="F119" s="27"/>
      <c r="G119" s="27">
        <v>0</v>
      </c>
      <c r="H119" s="27"/>
      <c r="I119" s="27"/>
      <c r="J119" s="27"/>
      <c r="K119" s="27"/>
      <c r="L119" s="27"/>
      <c r="M119" s="27">
        <v>0</v>
      </c>
      <c r="N119" s="27">
        <v>0</v>
      </c>
      <c r="O119" s="25">
        <f t="shared" si="3"/>
        <v>0</v>
      </c>
    </row>
    <row r="120" spans="1:15" ht="27.75" customHeight="1">
      <c r="A120" s="37">
        <v>20906</v>
      </c>
      <c r="B120" s="37" t="s">
        <v>198</v>
      </c>
      <c r="C120" s="27"/>
      <c r="D120" s="27"/>
      <c r="E120" s="27">
        <v>0</v>
      </c>
      <c r="F120" s="27"/>
      <c r="G120" s="27">
        <v>276</v>
      </c>
      <c r="H120" s="27"/>
      <c r="I120" s="27"/>
      <c r="J120" s="27"/>
      <c r="K120" s="27"/>
      <c r="L120" s="27"/>
      <c r="M120" s="27">
        <v>12</v>
      </c>
      <c r="N120" s="27">
        <v>187</v>
      </c>
      <c r="O120" s="25">
        <f t="shared" si="3"/>
        <v>475</v>
      </c>
    </row>
    <row r="121" spans="1:15" ht="27.75" customHeight="1">
      <c r="A121" s="37">
        <v>21001</v>
      </c>
      <c r="B121" s="37" t="s">
        <v>199</v>
      </c>
      <c r="C121" s="27">
        <v>10</v>
      </c>
      <c r="D121" s="27"/>
      <c r="E121" s="27">
        <v>2632</v>
      </c>
      <c r="F121" s="27"/>
      <c r="G121" s="27">
        <v>111</v>
      </c>
      <c r="H121" s="27">
        <v>580</v>
      </c>
      <c r="I121" s="27"/>
      <c r="J121" s="27">
        <v>49</v>
      </c>
      <c r="K121" s="27">
        <v>105</v>
      </c>
      <c r="L121" s="27"/>
      <c r="M121" s="27">
        <v>5</v>
      </c>
      <c r="N121" s="27">
        <v>76</v>
      </c>
      <c r="O121" s="25">
        <f t="shared" si="3"/>
        <v>3568</v>
      </c>
    </row>
    <row r="122" spans="1:15" ht="27.75" customHeight="1">
      <c r="A122" s="37">
        <v>21002</v>
      </c>
      <c r="B122" s="37" t="s">
        <v>200</v>
      </c>
      <c r="C122" s="27"/>
      <c r="D122" s="27"/>
      <c r="E122" s="27">
        <v>0</v>
      </c>
      <c r="F122" s="27"/>
      <c r="G122" s="27">
        <v>0</v>
      </c>
      <c r="H122" s="27"/>
      <c r="I122" s="27"/>
      <c r="J122" s="27">
        <v>9</v>
      </c>
      <c r="K122" s="27">
        <v>105</v>
      </c>
      <c r="L122" s="27"/>
      <c r="M122" s="27">
        <v>0</v>
      </c>
      <c r="N122" s="27">
        <v>0</v>
      </c>
      <c r="O122" s="25">
        <f t="shared" si="3"/>
        <v>114</v>
      </c>
    </row>
    <row r="123" spans="1:15" ht="27.75" customHeight="1">
      <c r="A123" s="37">
        <v>21003</v>
      </c>
      <c r="B123" s="37" t="s">
        <v>201</v>
      </c>
      <c r="C123" s="27"/>
      <c r="D123" s="27"/>
      <c r="E123" s="27">
        <v>580</v>
      </c>
      <c r="F123" s="27"/>
      <c r="G123" s="27">
        <v>0</v>
      </c>
      <c r="H123" s="27"/>
      <c r="I123" s="27"/>
      <c r="J123" s="27"/>
      <c r="K123" s="27"/>
      <c r="L123" s="27"/>
      <c r="M123" s="27">
        <v>0</v>
      </c>
      <c r="N123" s="27">
        <v>0</v>
      </c>
      <c r="O123" s="25">
        <f t="shared" si="3"/>
        <v>580</v>
      </c>
    </row>
    <row r="124" spans="1:15" ht="27.75" customHeight="1">
      <c r="A124" s="37">
        <v>21004</v>
      </c>
      <c r="B124" s="37" t="s">
        <v>202</v>
      </c>
      <c r="C124" s="27"/>
      <c r="D124" s="27"/>
      <c r="E124" s="27">
        <v>5032</v>
      </c>
      <c r="F124" s="27"/>
      <c r="G124" s="27">
        <v>0</v>
      </c>
      <c r="H124" s="27"/>
      <c r="I124" s="27"/>
      <c r="J124" s="27">
        <v>9</v>
      </c>
      <c r="K124" s="27">
        <v>108</v>
      </c>
      <c r="L124" s="27"/>
      <c r="M124" s="27">
        <v>0</v>
      </c>
      <c r="N124" s="27">
        <v>0</v>
      </c>
      <c r="O124" s="25">
        <f t="shared" si="3"/>
        <v>5149</v>
      </c>
    </row>
    <row r="125" spans="1:15" ht="27.75" customHeight="1">
      <c r="A125" s="37">
        <v>21005</v>
      </c>
      <c r="B125" s="37" t="s">
        <v>203</v>
      </c>
      <c r="C125" s="27"/>
      <c r="D125" s="27"/>
      <c r="E125" s="27">
        <v>54</v>
      </c>
      <c r="F125" s="27">
        <f>114+267+54</f>
        <v>435</v>
      </c>
      <c r="G125" s="27">
        <v>0</v>
      </c>
      <c r="H125" s="27"/>
      <c r="I125" s="27"/>
      <c r="J125" s="27"/>
      <c r="K125" s="27"/>
      <c r="L125" s="27"/>
      <c r="M125" s="27">
        <v>0</v>
      </c>
      <c r="N125" s="27">
        <v>0</v>
      </c>
      <c r="O125" s="25">
        <f t="shared" si="3"/>
        <v>489</v>
      </c>
    </row>
    <row r="126" spans="1:15" ht="27.75" customHeight="1">
      <c r="A126" s="37">
        <v>21006</v>
      </c>
      <c r="B126" s="37" t="s">
        <v>204</v>
      </c>
      <c r="C126" s="27">
        <v>55</v>
      </c>
      <c r="D126" s="27"/>
      <c r="E126" s="27">
        <v>216</v>
      </c>
      <c r="F126" s="27">
        <f>837+34</f>
        <v>871</v>
      </c>
      <c r="G126" s="27">
        <v>0</v>
      </c>
      <c r="H126" s="27">
        <v>31</v>
      </c>
      <c r="I126" s="27"/>
      <c r="J126" s="27"/>
      <c r="K126" s="27"/>
      <c r="L126" s="27"/>
      <c r="M126" s="27">
        <v>0</v>
      </c>
      <c r="N126" s="27">
        <v>0</v>
      </c>
      <c r="O126" s="25">
        <f t="shared" si="3"/>
        <v>1173</v>
      </c>
    </row>
    <row r="127" spans="1:15" ht="24.75" customHeight="1">
      <c r="A127" s="37">
        <v>21100</v>
      </c>
      <c r="B127" s="37" t="s">
        <v>205</v>
      </c>
      <c r="C127" s="27"/>
      <c r="D127" s="27"/>
      <c r="E127" s="27">
        <v>80</v>
      </c>
      <c r="F127" s="27"/>
      <c r="G127" s="27">
        <v>0</v>
      </c>
      <c r="H127" s="27"/>
      <c r="I127" s="27"/>
      <c r="J127" s="27"/>
      <c r="K127" s="27"/>
      <c r="L127" s="27"/>
      <c r="M127" s="27">
        <v>0</v>
      </c>
      <c r="N127" s="27">
        <v>0</v>
      </c>
      <c r="O127" s="25">
        <f t="shared" si="3"/>
        <v>80</v>
      </c>
    </row>
    <row r="128" spans="1:15" ht="24.75" customHeight="1" thickBot="1">
      <c r="A128" s="43">
        <v>29999</v>
      </c>
      <c r="B128" s="43" t="s">
        <v>206</v>
      </c>
      <c r="C128" s="44">
        <f>SUM(C96:C127)</f>
        <v>20467</v>
      </c>
      <c r="D128" s="44">
        <f aca="true" t="shared" si="4" ref="D128:N128">SUM(D96:D127)</f>
        <v>309</v>
      </c>
      <c r="E128" s="44">
        <f t="shared" si="4"/>
        <v>94968</v>
      </c>
      <c r="F128" s="44">
        <f t="shared" si="4"/>
        <v>3448</v>
      </c>
      <c r="G128" s="44">
        <f t="shared" si="4"/>
        <v>11743</v>
      </c>
      <c r="H128" s="44">
        <f t="shared" si="4"/>
        <v>23077</v>
      </c>
      <c r="I128" s="44">
        <f t="shared" si="4"/>
        <v>264</v>
      </c>
      <c r="J128" s="44">
        <f t="shared" si="4"/>
        <v>3168</v>
      </c>
      <c r="K128" s="44">
        <f t="shared" si="4"/>
        <v>3067</v>
      </c>
      <c r="L128" s="44">
        <f t="shared" si="4"/>
        <v>2206</v>
      </c>
      <c r="M128" s="44">
        <f t="shared" si="4"/>
        <v>421</v>
      </c>
      <c r="N128" s="44">
        <f t="shared" si="4"/>
        <v>6680</v>
      </c>
      <c r="O128" s="44">
        <f t="shared" si="3"/>
        <v>169818</v>
      </c>
    </row>
    <row r="129" spans="1:15" ht="24.75" customHeight="1" thickTop="1">
      <c r="A129" s="40">
        <v>30100</v>
      </c>
      <c r="B129" s="40" t="s">
        <v>207</v>
      </c>
      <c r="C129" s="41">
        <v>315</v>
      </c>
      <c r="D129" s="41">
        <v>36</v>
      </c>
      <c r="E129" s="41"/>
      <c r="F129" s="41">
        <f>209+1+90</f>
        <v>300</v>
      </c>
      <c r="G129" s="41">
        <v>1074</v>
      </c>
      <c r="H129" s="41">
        <v>5357</v>
      </c>
      <c r="I129" s="41"/>
      <c r="J129" s="41">
        <v>749</v>
      </c>
      <c r="K129" s="41">
        <v>820</v>
      </c>
      <c r="L129" s="41">
        <v>216</v>
      </c>
      <c r="M129" s="41">
        <v>63</v>
      </c>
      <c r="N129" s="41">
        <v>992</v>
      </c>
      <c r="O129" s="42">
        <f t="shared" si="3"/>
        <v>9922</v>
      </c>
    </row>
    <row r="130" spans="1:15" ht="27.75" customHeight="1">
      <c r="A130" s="37">
        <v>30201</v>
      </c>
      <c r="B130" s="37" t="s">
        <v>208</v>
      </c>
      <c r="C130" s="27">
        <v>4343</v>
      </c>
      <c r="D130" s="27">
        <v>16</v>
      </c>
      <c r="E130" s="27"/>
      <c r="F130" s="27">
        <f>21+100+23+115+116</f>
        <v>375</v>
      </c>
      <c r="G130" s="27">
        <f>1325+100</f>
        <v>1425</v>
      </c>
      <c r="H130" s="27">
        <v>4255</v>
      </c>
      <c r="I130" s="27"/>
      <c r="J130" s="27">
        <v>451</v>
      </c>
      <c r="K130" s="27">
        <v>172</v>
      </c>
      <c r="L130" s="27">
        <f>123+200</f>
        <v>323</v>
      </c>
      <c r="M130" s="27">
        <v>20</v>
      </c>
      <c r="N130" s="27">
        <v>324</v>
      </c>
      <c r="O130" s="25">
        <f t="shared" si="3"/>
        <v>11704</v>
      </c>
    </row>
    <row r="131" spans="1:15" ht="24.75" customHeight="1">
      <c r="A131" s="37">
        <v>30202</v>
      </c>
      <c r="B131" s="37" t="s">
        <v>209</v>
      </c>
      <c r="C131" s="27">
        <v>12821</v>
      </c>
      <c r="D131" s="27">
        <v>260</v>
      </c>
      <c r="E131" s="27">
        <f>945+26202+26013</f>
        <v>53160</v>
      </c>
      <c r="F131" s="27">
        <f>6+505+9+4+34+37+15+4+602+7+343+29+601+172+629+343+114+114+172+172+114+57+628+315+114+801+172+229+57+650+57+114+172+114+343+3+4+8+1+2+4+139+254+21+5+57+38+58+5+34+5</f>
        <v>8487</v>
      </c>
      <c r="G131" s="27">
        <f>11973+1409</f>
        <v>13382</v>
      </c>
      <c r="H131" s="27">
        <v>29682</v>
      </c>
      <c r="I131" s="27"/>
      <c r="J131" s="27">
        <v>1631</v>
      </c>
      <c r="K131" s="27">
        <v>920</v>
      </c>
      <c r="L131" s="27">
        <f>2823+1275+1</f>
        <v>4099</v>
      </c>
      <c r="M131" s="27">
        <f>364+22</f>
        <v>386</v>
      </c>
      <c r="N131" s="27">
        <f>5770+344</f>
        <v>6114</v>
      </c>
      <c r="O131" s="25">
        <f t="shared" si="3"/>
        <v>130942</v>
      </c>
    </row>
    <row r="132" spans="1:15" ht="24.75" customHeight="1">
      <c r="A132" s="37">
        <v>30300</v>
      </c>
      <c r="B132" s="37" t="s">
        <v>210</v>
      </c>
      <c r="C132" s="27"/>
      <c r="D132" s="27"/>
      <c r="E132" s="27"/>
      <c r="F132" s="27"/>
      <c r="G132" s="27">
        <v>0</v>
      </c>
      <c r="H132" s="27"/>
      <c r="I132" s="27"/>
      <c r="J132" s="27"/>
      <c r="K132" s="27"/>
      <c r="L132" s="27"/>
      <c r="M132" s="27">
        <v>0</v>
      </c>
      <c r="N132" s="27">
        <v>0</v>
      </c>
      <c r="O132" s="25">
        <f t="shared" si="3"/>
        <v>0</v>
      </c>
    </row>
    <row r="133" spans="1:15" ht="24.75" customHeight="1">
      <c r="A133" s="37">
        <v>30400</v>
      </c>
      <c r="B133" s="37" t="s">
        <v>211</v>
      </c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>
        <v>0</v>
      </c>
      <c r="O133" s="25">
        <f t="shared" si="3"/>
        <v>0</v>
      </c>
    </row>
    <row r="134" spans="1:15" ht="24.75" customHeight="1">
      <c r="A134" s="37">
        <v>30500</v>
      </c>
      <c r="B134" s="37" t="s">
        <v>212</v>
      </c>
      <c r="C134" s="27"/>
      <c r="D134" s="27"/>
      <c r="E134" s="27"/>
      <c r="F134" s="27"/>
      <c r="G134" s="27">
        <v>0</v>
      </c>
      <c r="H134" s="27"/>
      <c r="I134" s="27"/>
      <c r="J134" s="27"/>
      <c r="K134" s="27"/>
      <c r="L134" s="27">
        <v>0</v>
      </c>
      <c r="M134" s="27">
        <v>0</v>
      </c>
      <c r="N134" s="27">
        <v>0</v>
      </c>
      <c r="O134" s="25">
        <f t="shared" si="3"/>
        <v>0</v>
      </c>
    </row>
    <row r="135" spans="1:15" ht="24.75" customHeight="1">
      <c r="A135" s="37">
        <v>30600</v>
      </c>
      <c r="B135" s="37" t="s">
        <v>213</v>
      </c>
      <c r="C135" s="27">
        <v>389</v>
      </c>
      <c r="D135" s="27">
        <v>13</v>
      </c>
      <c r="E135" s="27"/>
      <c r="F135" s="27">
        <f>36+38+7+11+86</f>
        <v>178</v>
      </c>
      <c r="G135" s="27">
        <v>20</v>
      </c>
      <c r="H135" s="27">
        <v>567</v>
      </c>
      <c r="I135" s="27"/>
      <c r="J135" s="27">
        <v>200</v>
      </c>
      <c r="K135" s="27"/>
      <c r="L135" s="27">
        <v>15</v>
      </c>
      <c r="M135" s="27">
        <v>11</v>
      </c>
      <c r="N135" s="27">
        <v>180</v>
      </c>
      <c r="O135" s="25">
        <f t="shared" si="3"/>
        <v>1573</v>
      </c>
    </row>
    <row r="136" spans="1:15" ht="24.75" customHeight="1">
      <c r="A136" s="37">
        <v>30700</v>
      </c>
      <c r="B136" s="37" t="s">
        <v>214</v>
      </c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>
        <v>0</v>
      </c>
      <c r="N136" s="27">
        <v>0</v>
      </c>
      <c r="O136" s="25">
        <f t="shared" si="3"/>
        <v>0</v>
      </c>
    </row>
    <row r="137" spans="1:15" ht="24.75" customHeight="1">
      <c r="A137" s="45">
        <v>39999</v>
      </c>
      <c r="B137" s="45" t="s">
        <v>215</v>
      </c>
      <c r="C137" s="46">
        <f>SUM(C129:C136)</f>
        <v>17868</v>
      </c>
      <c r="D137" s="46">
        <f aca="true" t="shared" si="5" ref="D137:N137">SUM(D129:D136)</f>
        <v>325</v>
      </c>
      <c r="E137" s="46">
        <f t="shared" si="5"/>
        <v>53160</v>
      </c>
      <c r="F137" s="46">
        <f t="shared" si="5"/>
        <v>9340</v>
      </c>
      <c r="G137" s="46">
        <f t="shared" si="5"/>
        <v>15901</v>
      </c>
      <c r="H137" s="46">
        <f t="shared" si="5"/>
        <v>39861</v>
      </c>
      <c r="I137" s="46">
        <f t="shared" si="5"/>
        <v>0</v>
      </c>
      <c r="J137" s="46">
        <f t="shared" si="5"/>
        <v>3031</v>
      </c>
      <c r="K137" s="46">
        <f>SUM(K129:K136)</f>
        <v>1912</v>
      </c>
      <c r="L137" s="46">
        <f>SUM(L129:L136)</f>
        <v>4653</v>
      </c>
      <c r="M137" s="46">
        <f t="shared" si="5"/>
        <v>480</v>
      </c>
      <c r="N137" s="46">
        <f t="shared" si="5"/>
        <v>7610</v>
      </c>
      <c r="O137" s="46">
        <f t="shared" si="3"/>
        <v>154141</v>
      </c>
    </row>
    <row r="138" spans="1:15" ht="24.75" customHeight="1" thickBot="1">
      <c r="A138" s="43">
        <v>49999</v>
      </c>
      <c r="B138" s="43" t="s">
        <v>12</v>
      </c>
      <c r="C138" s="44">
        <f>SUM(C95,C128,C137)</f>
        <v>39530</v>
      </c>
      <c r="D138" s="44">
        <f aca="true" t="shared" si="6" ref="D138:N138">SUM(D95,D128,D137)</f>
        <v>701</v>
      </c>
      <c r="E138" s="44">
        <f t="shared" si="6"/>
        <v>148498</v>
      </c>
      <c r="F138" s="44">
        <f t="shared" si="6"/>
        <v>13768</v>
      </c>
      <c r="G138" s="44">
        <f t="shared" si="6"/>
        <v>28752</v>
      </c>
      <c r="H138" s="44">
        <f t="shared" si="6"/>
        <v>69790</v>
      </c>
      <c r="I138" s="44">
        <f t="shared" si="6"/>
        <v>330</v>
      </c>
      <c r="J138" s="44">
        <f t="shared" si="6"/>
        <v>7947</v>
      </c>
      <c r="K138" s="44">
        <f t="shared" si="6"/>
        <v>5956</v>
      </c>
      <c r="L138" s="44">
        <f t="shared" si="6"/>
        <v>6939</v>
      </c>
      <c r="M138" s="44">
        <f t="shared" si="6"/>
        <v>962</v>
      </c>
      <c r="N138" s="44">
        <f t="shared" si="6"/>
        <v>15254</v>
      </c>
      <c r="O138" s="44">
        <f t="shared" si="3"/>
        <v>338427</v>
      </c>
    </row>
    <row r="139" spans="1:15" ht="16.5" thickTop="1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6"/>
      <c r="L139" s="21"/>
      <c r="M139" s="21"/>
      <c r="N139" s="21"/>
      <c r="O139" s="21"/>
    </row>
    <row r="140" spans="1:15" ht="15.7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</row>
    <row r="141" spans="1:15" ht="15.7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</row>
    <row r="142" spans="1:15" ht="16.5" thickBot="1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</row>
    <row r="143" spans="1:15" ht="21">
      <c r="A143" s="57" t="s">
        <v>216</v>
      </c>
      <c r="B143" s="60" t="s">
        <v>217</v>
      </c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</row>
    <row r="144" spans="1:15" ht="21">
      <c r="A144" s="58"/>
      <c r="B144" s="60" t="s">
        <v>218</v>
      </c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</row>
    <row r="145" spans="1:15" ht="21.75" thickBot="1">
      <c r="A145" s="59"/>
      <c r="B145" s="62" t="s">
        <v>219</v>
      </c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</row>
  </sheetData>
  <sheetProtection password="D96F" sheet="1" objects="1" scenarios="1" selectLockedCells="1"/>
  <mergeCells count="103">
    <mergeCell ref="J1:O1"/>
    <mergeCell ref="A2:A3"/>
    <mergeCell ref="B2:B3"/>
    <mergeCell ref="C2:D2"/>
    <mergeCell ref="E2:G2"/>
    <mergeCell ref="H2:H3"/>
    <mergeCell ref="I2:I3"/>
    <mergeCell ref="J2:J3"/>
    <mergeCell ref="K2:K3"/>
    <mergeCell ref="L2:L3"/>
    <mergeCell ref="M2:M3"/>
    <mergeCell ref="N2:N3"/>
    <mergeCell ref="O2:O3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19:N19"/>
    <mergeCell ref="B20:N20"/>
    <mergeCell ref="B21:N21"/>
    <mergeCell ref="B22:N22"/>
    <mergeCell ref="B23:N23"/>
    <mergeCell ref="B24:N24"/>
    <mergeCell ref="B25:N25"/>
    <mergeCell ref="B26:N26"/>
    <mergeCell ref="B27:N27"/>
    <mergeCell ref="B28:N28"/>
    <mergeCell ref="B29:N29"/>
    <mergeCell ref="B30:N30"/>
    <mergeCell ref="B31:N31"/>
    <mergeCell ref="B32:N32"/>
    <mergeCell ref="B34:N34"/>
    <mergeCell ref="B35:N35"/>
    <mergeCell ref="B36:N36"/>
    <mergeCell ref="B37:N37"/>
    <mergeCell ref="B38:N38"/>
    <mergeCell ref="B39:N39"/>
    <mergeCell ref="B40:N40"/>
    <mergeCell ref="B41:N41"/>
    <mergeCell ref="B42:N42"/>
    <mergeCell ref="B43:N43"/>
    <mergeCell ref="B44:N44"/>
    <mergeCell ref="B45:N45"/>
    <mergeCell ref="B46:N46"/>
    <mergeCell ref="B47:N47"/>
    <mergeCell ref="B48:N48"/>
    <mergeCell ref="B49:N49"/>
    <mergeCell ref="B50:N50"/>
    <mergeCell ref="B51:N51"/>
    <mergeCell ref="B52:N52"/>
    <mergeCell ref="B53:N53"/>
    <mergeCell ref="B54:N54"/>
    <mergeCell ref="B55:N55"/>
    <mergeCell ref="B56:N56"/>
    <mergeCell ref="B58:N58"/>
    <mergeCell ref="B59:N59"/>
    <mergeCell ref="B60:N60"/>
    <mergeCell ref="B61:N61"/>
    <mergeCell ref="B63:N63"/>
    <mergeCell ref="B64:N64"/>
    <mergeCell ref="B65:N65"/>
    <mergeCell ref="B66:N66"/>
    <mergeCell ref="B67:N67"/>
    <mergeCell ref="B68:N68"/>
    <mergeCell ref="B69:N69"/>
    <mergeCell ref="B70:N70"/>
    <mergeCell ref="B71:N71"/>
    <mergeCell ref="B72:N72"/>
    <mergeCell ref="B73:N73"/>
    <mergeCell ref="B74:N74"/>
    <mergeCell ref="B75:N75"/>
    <mergeCell ref="J87:J88"/>
    <mergeCell ref="B76:N76"/>
    <mergeCell ref="B77:N77"/>
    <mergeCell ref="B78:N78"/>
    <mergeCell ref="B79:N79"/>
    <mergeCell ref="B80:N80"/>
    <mergeCell ref="B82:N82"/>
    <mergeCell ref="O87:O88"/>
    <mergeCell ref="A143:A145"/>
    <mergeCell ref="B143:O143"/>
    <mergeCell ref="B144:O144"/>
    <mergeCell ref="B145:O145"/>
    <mergeCell ref="B83:N83"/>
    <mergeCell ref="B84:N84"/>
    <mergeCell ref="B85:N85"/>
    <mergeCell ref="A87:A88"/>
    <mergeCell ref="B87:B88"/>
    <mergeCell ref="A1:B1"/>
    <mergeCell ref="C1:D1"/>
    <mergeCell ref="K87:K88"/>
    <mergeCell ref="L87:L88"/>
    <mergeCell ref="M87:M88"/>
    <mergeCell ref="N87:N88"/>
    <mergeCell ref="C87:D87"/>
    <mergeCell ref="E87:G87"/>
    <mergeCell ref="H87:H88"/>
    <mergeCell ref="I87:I88"/>
  </mergeCells>
  <dataValidations count="1">
    <dataValidation type="whole" showErrorMessage="1" errorTitle="Valore immesso non valdo" error="Il valore immesso deve essere in migliaia di Euro, senza segno e senza decimali" sqref="C5:N7 O11:O32 O35:O56 O59:O61 O64:O79 O83:O85 C89:N94 C96:N127 C129:N136">
      <formula1>0</formula1>
      <formula2>1000000</formula2>
    </dataValidation>
  </dataValidations>
  <printOptions horizontalCentered="1"/>
  <pageMargins left="0.15748031496062992" right="0.15748031496062992" top="0.7480314960629921" bottom="0.3937007874015748" header="0.15748031496062992" footer="0.15748031496062992"/>
  <pageSetup horizontalDpi="600" verticalDpi="600" orientation="landscape" paperSize="9" scale="50" r:id="rId1"/>
  <headerFooter alignWithMargins="0">
    <oddFooter>&amp;R&amp;P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Marsella</dc:creator>
  <cp:keywords/>
  <dc:description/>
  <cp:lastModifiedBy>g.evangelista</cp:lastModifiedBy>
  <cp:lastPrinted>2018-06-28T17:22:51Z</cp:lastPrinted>
  <dcterms:created xsi:type="dcterms:W3CDTF">2014-01-22T16:03:44Z</dcterms:created>
  <dcterms:modified xsi:type="dcterms:W3CDTF">2018-06-28T17:23:14Z</dcterms:modified>
  <cp:category/>
  <cp:version/>
  <cp:contentType/>
  <cp:contentStatus/>
</cp:coreProperties>
</file>